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REM\Desktop\"/>
    </mc:Choice>
  </mc:AlternateContent>
  <bookViews>
    <workbookView xWindow="0" yWindow="0" windowWidth="20490" windowHeight="7770" activeTab="1"/>
  </bookViews>
  <sheets>
    <sheet name="ISLETMEESASI" sheetId="1" r:id="rId1"/>
    <sheet name="RAPOR" sheetId="2" r:id="rId2"/>
  </sheets>
  <definedNames>
    <definedName name="_xlnm.Print_Area" localSheetId="0">ISLETMEESASI!$A$2:$N$40</definedName>
    <definedName name="_xlnm.Print_Area" localSheetId="1">RAPOR!$A$4:$G$29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9" i="2" s="1"/>
  <c r="I24" i="1" l="1"/>
  <c r="I23" i="1"/>
  <c r="I22" i="1"/>
  <c r="I21" i="1"/>
  <c r="I20" i="1"/>
  <c r="H21" i="1" l="1"/>
  <c r="H22" i="1"/>
  <c r="H23" i="1"/>
  <c r="H24" i="1"/>
  <c r="B14" i="2" l="1"/>
  <c r="B13" i="2"/>
  <c r="B12" i="2"/>
  <c r="B11" i="2"/>
  <c r="B4" i="2"/>
  <c r="D38" i="1"/>
  <c r="F37" i="1"/>
  <c r="F36" i="1"/>
  <c r="F35" i="1"/>
  <c r="G30" i="1"/>
  <c r="I30" i="1" s="1"/>
  <c r="E25" i="1"/>
  <c r="G12" i="2" s="1"/>
  <c r="I25" i="1"/>
  <c r="D25" i="1"/>
  <c r="K24" i="1"/>
  <c r="J24" i="1"/>
  <c r="H13" i="1" s="1"/>
  <c r="K23" i="1"/>
  <c r="J23" i="1"/>
  <c r="H12" i="1" s="1"/>
  <c r="K22" i="1"/>
  <c r="J22" i="1"/>
  <c r="H11" i="1" s="1"/>
  <c r="K21" i="1"/>
  <c r="J21" i="1"/>
  <c r="H10" i="1" s="1"/>
  <c r="K20" i="1"/>
  <c r="H20" i="1"/>
  <c r="H25" i="1" s="1"/>
  <c r="E14" i="1"/>
  <c r="G11" i="2" s="1"/>
  <c r="G14" i="1"/>
  <c r="D14" i="1"/>
  <c r="I13" i="1"/>
  <c r="I12" i="1"/>
  <c r="I11" i="1"/>
  <c r="I10" i="1"/>
  <c r="I9" i="1"/>
  <c r="L22" i="1" l="1"/>
  <c r="M22" i="1" s="1"/>
  <c r="L24" i="1"/>
  <c r="M24" i="1" s="1"/>
  <c r="L21" i="1"/>
  <c r="M21" i="1" s="1"/>
  <c r="L23" i="1"/>
  <c r="M23" i="1" s="1"/>
  <c r="J13" i="1"/>
  <c r="K13" i="1" s="1"/>
  <c r="J10" i="1"/>
  <c r="K10" i="1" s="1"/>
  <c r="J12" i="1"/>
  <c r="K12" i="1" s="1"/>
  <c r="J20" i="1"/>
  <c r="H9" i="1" s="1"/>
  <c r="F38" i="1"/>
  <c r="E13" i="2"/>
  <c r="D13" i="2"/>
  <c r="C13" i="2"/>
  <c r="J11" i="1"/>
  <c r="K11" i="1" s="1"/>
  <c r="D14" i="2" l="1"/>
  <c r="E28" i="2"/>
  <c r="E29" i="2" s="1"/>
  <c r="N24" i="1"/>
  <c r="C28" i="2"/>
  <c r="N23" i="1"/>
  <c r="C27" i="2"/>
  <c r="N22" i="1"/>
  <c r="C26" i="2"/>
  <c r="N21" i="1"/>
  <c r="C25" i="2"/>
  <c r="L13" i="1"/>
  <c r="B28" i="2"/>
  <c r="L12" i="1"/>
  <c r="B27" i="2"/>
  <c r="F27" i="2" s="1"/>
  <c r="L11" i="1"/>
  <c r="B26" i="2"/>
  <c r="F26" i="2" s="1"/>
  <c r="L10" i="1"/>
  <c r="B25" i="2"/>
  <c r="F25" i="2" s="1"/>
  <c r="J25" i="1"/>
  <c r="J9" i="1"/>
  <c r="J14" i="1" s="1"/>
  <c r="C11" i="2" s="1"/>
  <c r="E14" i="2"/>
  <c r="L20" i="1"/>
  <c r="C14" i="2"/>
  <c r="F28" i="2" l="1"/>
  <c r="H14" i="1"/>
  <c r="K9" i="1"/>
  <c r="M20" i="1"/>
  <c r="C24" i="2" s="1"/>
  <c r="C29" i="2" s="1"/>
  <c r="L25" i="1"/>
  <c r="C12" i="2" s="1"/>
  <c r="C16" i="2" s="1"/>
  <c r="K14" i="1" l="1"/>
  <c r="D11" i="2" s="1"/>
  <c r="B24" i="2"/>
  <c r="L9" i="1"/>
  <c r="L14" i="1" s="1"/>
  <c r="E11" i="2" s="1"/>
  <c r="F11" i="2" s="1"/>
  <c r="N20" i="1"/>
  <c r="N25" i="1" s="1"/>
  <c r="E12" i="2" s="1"/>
  <c r="F12" i="2" s="1"/>
  <c r="M25" i="1"/>
  <c r="D12" i="2" s="1"/>
  <c r="D16" i="2" s="1"/>
  <c r="B29" i="2" l="1"/>
  <c r="F24" i="2"/>
  <c r="F29" i="2" s="1"/>
  <c r="D20" i="2"/>
  <c r="D18" i="2"/>
  <c r="F16" i="2"/>
  <c r="E16" i="2"/>
</calcChain>
</file>

<file path=xl/comments1.xml><?xml version="1.0" encoding="utf-8"?>
<comments xmlns="http://schemas.openxmlformats.org/spreadsheetml/2006/main">
  <authors>
    <author>EKREM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EKREM:</t>
        </r>
        <r>
          <rPr>
            <sz val="9"/>
            <color indexed="81"/>
            <rFont val="Tahoma"/>
            <family val="2"/>
            <charset val="162"/>
          </rPr>
          <t xml:space="preserve">
YEŞİL RENKLİ ALANLARA VERİ GİRİŞİ YAPABİLİRSİNİZ. KAZANCI İŞLETME HESABI ESASINA GÖRE TESPİT EDİLEN GELİR VERGİSİ MÜKELLEFLERİ İÇİN HAZIRLANMIŞTIR.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EKREM:</t>
        </r>
        <r>
          <rPr>
            <sz val="9"/>
            <color indexed="81"/>
            <rFont val="Tahoma"/>
            <family val="2"/>
            <charset val="162"/>
          </rPr>
          <t xml:space="preserve">
Kasa Mevcudu ve Ortaklardan Alacaklar Hesabı Düzeltmesini Yalnızca Kurumlar Vergisi Mükellefleri Yapabilirler</t>
        </r>
      </text>
    </comment>
  </commentList>
</comments>
</file>

<file path=xl/sharedStrings.xml><?xml version="1.0" encoding="utf-8"?>
<sst xmlns="http://schemas.openxmlformats.org/spreadsheetml/2006/main" count="83" uniqueCount="50">
  <si>
    <t>İlgili Yıllar Vergi Matrahı (TL)</t>
  </si>
  <si>
    <t>Artırım Oranı</t>
  </si>
  <si>
    <t>Artırılan Matrah Tutarı (TL)</t>
  </si>
  <si>
    <t>Asgari Matrah Tutarı (TL)</t>
  </si>
  <si>
    <t>Hesaplamaya Esas Matrah (TL)</t>
  </si>
  <si>
    <t>Vergi Oranı</t>
  </si>
  <si>
    <t>Ödenecek</t>
  </si>
  <si>
    <t>Toplam</t>
  </si>
  <si>
    <t>YILLAR</t>
  </si>
  <si>
    <t>Yıllık Hesaplanan Katma Değer Vergisi</t>
  </si>
  <si>
    <t>ZAMANINDA BEYAN VE ÖDEME DURUMU</t>
  </si>
  <si>
    <t>Hayır</t>
  </si>
  <si>
    <t>TAKSİT SEÇENEĞİ</t>
  </si>
  <si>
    <t>TAKSİTLİ ÖDEME TUTARI</t>
  </si>
  <si>
    <t>KASA MEVCUTU</t>
  </si>
  <si>
    <t>131-ORTAKLARDAN ALACAKLAR</t>
  </si>
  <si>
    <t>331-ORTAKLARA BORÇLAR</t>
  </si>
  <si>
    <t>VADESİ</t>
  </si>
  <si>
    <t>TAKSİT TUTARI</t>
  </si>
  <si>
    <t>T.SAYISI</t>
  </si>
  <si>
    <t xml:space="preserve"> </t>
  </si>
  <si>
    <t>PEŞİN ÖDEME</t>
  </si>
  <si>
    <t>TAKSİTLİ ÖDEME</t>
  </si>
  <si>
    <t>TAKSİT VADE FARKI</t>
  </si>
  <si>
    <t>TAKSİT VADE ORANI</t>
  </si>
  <si>
    <t>*****ÖZET RAPOR*****</t>
  </si>
  <si>
    <t>*****DETAYLI RAPOR*****</t>
  </si>
  <si>
    <t>Evet</t>
  </si>
  <si>
    <t>Emtia Ve Sabit Kıymet Düzeltmesi</t>
  </si>
  <si>
    <t>KDV Artırımı</t>
  </si>
  <si>
    <t>Kasa Mevcudu ve Ortaklardan Alacaklar Hesabı Düzeltme</t>
  </si>
  <si>
    <t>TÜRÜ</t>
  </si>
  <si>
    <t>İLGİLİ VARLIĞIN TABİ OLDUĞU KDV ORANI</t>
  </si>
  <si>
    <t>DÜZELTME İŞLEMİ NEDENİYLE ÖDENECEK KDV TUTARI</t>
  </si>
  <si>
    <t>BELİRLENEN RAYİÇ BEDELİ</t>
  </si>
  <si>
    <t>EMTİA-MAKİNA TEÇHİZAT-DEMİRBAŞ</t>
  </si>
  <si>
    <t>1.TAKSİT TUTARI</t>
  </si>
  <si>
    <t>SONRAKİ TAKSİTLER</t>
  </si>
  <si>
    <r>
      <rPr>
        <b/>
        <sz val="12"/>
        <color rgb="FFFF0000"/>
        <rFont val="Calibri"/>
        <family val="2"/>
        <charset val="162"/>
        <scheme val="minor"/>
      </rPr>
      <t>*NOT:</t>
    </r>
    <r>
      <rPr>
        <sz val="12"/>
        <color theme="1"/>
        <rFont val="Calibri"/>
        <family val="2"/>
        <charset val="162"/>
        <scheme val="minor"/>
      </rPr>
      <t xml:space="preserve"> 2 NOLU KDV BEYANNAMESİYLE BEYAN EDİLİP ÖDENECEK. ÖDENEN TUTARLAR NORMAL ŞARTLARDA İNDİRİM KONUSU YAPILABİLECEKTİR.</t>
    </r>
  </si>
  <si>
    <r>
      <rPr>
        <b/>
        <sz val="12"/>
        <color rgb="FFFF0000"/>
        <rFont val="Calibri"/>
        <family val="2"/>
        <charset val="162"/>
        <scheme val="minor"/>
      </rPr>
      <t>*NOT:</t>
    </r>
    <r>
      <rPr>
        <sz val="11"/>
        <color theme="1"/>
        <rFont val="Calibri"/>
        <family val="2"/>
        <charset val="162"/>
        <scheme val="minor"/>
      </rPr>
      <t>KDV ARTIRIMINDA BULUNACAK YILLA İLGİLİ HERHANGİ BİR MATRAH YOKSA O YILLA İLGİLİ OLARAK MATRAH ARTIRIMINDA BULUNULMASI ZORUNLUDUR</t>
    </r>
  </si>
  <si>
    <t>………………………………………………... 6736 SAYILI KANUNDAN FAYDALANMA DURUMU</t>
  </si>
  <si>
    <t>Müracaat Durumu</t>
  </si>
  <si>
    <t>Yıllık Gelir Vergisi Matrah Artırımı</t>
  </si>
  <si>
    <t>Ay Sayısı</t>
  </si>
  <si>
    <t>DÖNEMİ</t>
  </si>
  <si>
    <t>KDV ARTIRIMI</t>
  </si>
  <si>
    <t>KASA ORTAKLARDAN ALACAKLAR</t>
  </si>
  <si>
    <t xml:space="preserve">EMTİA SABİT KIYMET </t>
  </si>
  <si>
    <t>TOPLAM ÖDENECEK</t>
  </si>
  <si>
    <t>İŞLETME ESASI MATRAH ARTIRIMI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</si>
</sst>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₺&quot;;[Red]\-#,##0.00\ &quot;₺&quot;"/>
    <numFmt numFmtId="164" formatCode="#,##0_ ;[Red]\-#,##0\ 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Font="1" applyBorder="1"/>
    <xf numFmtId="8" fontId="0" fillId="0" borderId="0" xfId="0" applyNumberForma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8" fontId="9" fillId="0" borderId="1" xfId="0" applyNumberFormat="1" applyFont="1" applyBorder="1" applyAlignment="1">
      <alignment vertical="center" wrapText="1"/>
    </xf>
    <xf numFmtId="8" fontId="9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8" fontId="11" fillId="2" borderId="6" xfId="0" applyNumberFormat="1" applyFont="1" applyFill="1" applyBorder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8" fontId="9" fillId="0" borderId="1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11" fillId="4" borderId="0" xfId="0" applyFont="1" applyFill="1" applyBorder="1" applyAlignment="1">
      <alignment horizontal="center"/>
    </xf>
    <xf numFmtId="0" fontId="12" fillId="0" borderId="1" xfId="0" applyFont="1" applyBorder="1"/>
    <xf numFmtId="8" fontId="12" fillId="0" borderId="1" xfId="0" applyNumberFormat="1" applyFont="1" applyBorder="1"/>
    <xf numFmtId="10" fontId="11" fillId="0" borderId="1" xfId="0" applyNumberFormat="1" applyFont="1" applyBorder="1"/>
    <xf numFmtId="0" fontId="8" fillId="0" borderId="1" xfId="0" applyFont="1" applyBorder="1"/>
    <xf numFmtId="0" fontId="5" fillId="0" borderId="0" xfId="0" applyFont="1" applyAlignment="1">
      <alignment horizontal="center" vertical="center"/>
    </xf>
    <xf numFmtId="8" fontId="9" fillId="0" borderId="1" xfId="0" applyNumberFormat="1" applyFont="1" applyFill="1" applyBorder="1" applyAlignment="1">
      <alignment horizontal="left" vertical="center"/>
    </xf>
    <xf numFmtId="8" fontId="6" fillId="5" borderId="3" xfId="0" applyNumberFormat="1" applyFont="1" applyFill="1" applyBorder="1" applyProtection="1">
      <protection locked="0"/>
    </xf>
    <xf numFmtId="8" fontId="6" fillId="5" borderId="1" xfId="0" applyNumberFormat="1" applyFont="1" applyFill="1" applyBorder="1" applyProtection="1">
      <protection locked="0"/>
    </xf>
    <xf numFmtId="8" fontId="6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Protection="1"/>
    <xf numFmtId="0" fontId="0" fillId="0" borderId="0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center" wrapText="1"/>
    </xf>
    <xf numFmtId="8" fontId="6" fillId="0" borderId="1" xfId="0" applyNumberFormat="1" applyFont="1" applyBorder="1" applyProtection="1"/>
    <xf numFmtId="8" fontId="0" fillId="0" borderId="1" xfId="0" applyNumberFormat="1" applyFont="1" applyBorder="1" applyProtection="1"/>
    <xf numFmtId="0" fontId="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right" vertical="center" wrapText="1"/>
    </xf>
    <xf numFmtId="8" fontId="5" fillId="2" borderId="3" xfId="0" applyNumberFormat="1" applyFont="1" applyFill="1" applyBorder="1" applyAlignment="1" applyProtection="1">
      <alignment vertical="center" wrapText="1"/>
    </xf>
    <xf numFmtId="8" fontId="5" fillId="2" borderId="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/>
    </xf>
    <xf numFmtId="8" fontId="0" fillId="0" borderId="0" xfId="0" applyNumberFormat="1" applyProtection="1"/>
    <xf numFmtId="0" fontId="0" fillId="0" borderId="5" xfId="0" applyFont="1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8" fontId="6" fillId="0" borderId="1" xfId="0" applyNumberFormat="1" applyFont="1" applyFill="1" applyBorder="1" applyAlignment="1" applyProtection="1">
      <alignment horizontal="center" vertical="center" wrapText="1"/>
    </xf>
    <xf numFmtId="8" fontId="6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8" fontId="5" fillId="2" borderId="1" xfId="0" applyNumberFormat="1" applyFont="1" applyFill="1" applyBorder="1" applyAlignment="1" applyProtection="1">
      <alignment horizontal="center" vertical="center" wrapText="1"/>
    </xf>
    <xf numFmtId="9" fontId="0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8" fontId="6" fillId="6" borderId="1" xfId="0" applyNumberFormat="1" applyFont="1" applyFill="1" applyBorder="1" applyAlignment="1" applyProtection="1">
      <alignment horizontal="center"/>
      <protection locked="0"/>
    </xf>
    <xf numFmtId="9" fontId="1" fillId="0" borderId="0" xfId="0" applyNumberFormat="1" applyFont="1" applyProtection="1"/>
    <xf numFmtId="0" fontId="17" fillId="0" borderId="5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1" xfId="0" applyFill="1" applyBorder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Protection="1"/>
    <xf numFmtId="0" fontId="19" fillId="0" borderId="0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  <protection locked="0"/>
    </xf>
    <xf numFmtId="8" fontId="6" fillId="0" borderId="1" xfId="0" applyNumberFormat="1" applyFont="1" applyFill="1" applyBorder="1" applyProtection="1"/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8" fontId="11" fillId="2" borderId="7" xfId="0" applyNumberFormat="1" applyFont="1" applyFill="1" applyBorder="1" applyAlignment="1">
      <alignment horizontal="right"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8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topLeftCell="A31" workbookViewId="0">
      <selection activeCell="F35" sqref="F35"/>
    </sheetView>
  </sheetViews>
  <sheetFormatPr defaultColWidth="9.125" defaultRowHeight="15" x14ac:dyDescent="0.25"/>
  <cols>
    <col min="1" max="1" width="9.125" style="27"/>
    <col min="2" max="2" width="16.75" style="75" customWidth="1"/>
    <col min="3" max="3" width="23.625" style="27" customWidth="1"/>
    <col min="4" max="4" width="30.75" style="27" customWidth="1"/>
    <col min="5" max="5" width="26.75" style="27" customWidth="1"/>
    <col min="6" max="15" width="30.75" style="27" customWidth="1"/>
    <col min="16" max="16384" width="9.125" style="27"/>
  </cols>
  <sheetData>
    <row r="1" spans="1:37" x14ac:dyDescent="0.25">
      <c r="B1" s="78"/>
    </row>
    <row r="2" spans="1:37" ht="30" customHeight="1" x14ac:dyDescent="0.25">
      <c r="B2" s="60" t="s">
        <v>27</v>
      </c>
      <c r="C2" s="85" t="s">
        <v>40</v>
      </c>
      <c r="D2" s="85"/>
      <c r="E2" s="85"/>
      <c r="F2" s="85"/>
      <c r="G2" s="85"/>
      <c r="H2" s="85"/>
      <c r="I2" s="85"/>
      <c r="J2" s="85"/>
      <c r="K2" s="85"/>
    </row>
    <row r="3" spans="1:37" ht="30" customHeight="1" x14ac:dyDescent="0.25">
      <c r="B3" s="60" t="s">
        <v>11</v>
      </c>
      <c r="C3" s="77"/>
      <c r="D3" s="77"/>
      <c r="E3" s="77"/>
      <c r="F3" s="77"/>
      <c r="G3" s="77"/>
      <c r="H3" s="77"/>
      <c r="I3" s="77"/>
      <c r="J3" s="77"/>
      <c r="K3" s="77"/>
      <c r="L3" s="75"/>
    </row>
    <row r="4" spans="1:37" ht="30" customHeight="1" x14ac:dyDescent="0.25">
      <c r="B4" s="60"/>
      <c r="C4" s="77"/>
      <c r="D4" s="77"/>
      <c r="E4" s="77"/>
      <c r="F4" s="77"/>
      <c r="G4" s="77"/>
      <c r="H4" s="77"/>
      <c r="I4" s="77"/>
      <c r="J4" s="77"/>
      <c r="K4" s="77"/>
      <c r="L4" s="75"/>
    </row>
    <row r="5" spans="1:37" ht="30" customHeight="1" thickBot="1" x14ac:dyDescent="0.3">
      <c r="B5" s="78" t="s">
        <v>20</v>
      </c>
      <c r="C5" s="28"/>
      <c r="D5" s="28"/>
      <c r="E5" s="28"/>
      <c r="F5" s="86" t="s">
        <v>26</v>
      </c>
      <c r="G5" s="86"/>
      <c r="H5" s="86"/>
      <c r="I5" s="28"/>
      <c r="J5" s="28"/>
      <c r="K5" s="28"/>
    </row>
    <row r="6" spans="1:37" ht="30" customHeight="1" thickBot="1" x14ac:dyDescent="0.4">
      <c r="A6" s="29">
        <v>1</v>
      </c>
      <c r="B6" s="79"/>
      <c r="C6" s="30" t="s">
        <v>29</v>
      </c>
      <c r="D6" s="31"/>
      <c r="E6" s="31"/>
      <c r="F6" s="31"/>
      <c r="G6" s="31"/>
      <c r="H6" s="31"/>
      <c r="I6" s="31"/>
      <c r="J6" s="32"/>
      <c r="K6" s="33"/>
      <c r="L6" s="34"/>
      <c r="M6" s="35">
        <v>1.0449999999999999</v>
      </c>
      <c r="N6" s="35">
        <v>1.083</v>
      </c>
      <c r="O6" s="35">
        <v>1.105</v>
      </c>
      <c r="P6" s="36">
        <v>1.1499999999999999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t="30" customHeight="1" x14ac:dyDescent="0.35">
      <c r="A7" s="37"/>
      <c r="B7" s="79"/>
      <c r="C7" s="74" t="s">
        <v>20</v>
      </c>
      <c r="D7" s="38"/>
      <c r="E7" s="38"/>
      <c r="F7" s="38"/>
      <c r="G7" s="38"/>
      <c r="H7" s="38"/>
      <c r="I7" s="38"/>
      <c r="J7" s="39"/>
      <c r="K7" s="40"/>
      <c r="L7" s="40"/>
      <c r="M7" s="35"/>
      <c r="N7" s="35"/>
      <c r="O7" s="35"/>
      <c r="P7" s="36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t="30" customHeight="1" x14ac:dyDescent="0.25">
      <c r="B8" s="41" t="s">
        <v>41</v>
      </c>
      <c r="C8" s="41" t="s">
        <v>8</v>
      </c>
      <c r="D8" s="42" t="s">
        <v>9</v>
      </c>
      <c r="E8" s="42" t="s">
        <v>12</v>
      </c>
      <c r="F8" s="42" t="s">
        <v>1</v>
      </c>
      <c r="G8" s="42" t="s">
        <v>3</v>
      </c>
      <c r="H8" s="42" t="s">
        <v>4</v>
      </c>
      <c r="I8" s="42" t="s">
        <v>5</v>
      </c>
      <c r="J8" s="42" t="s">
        <v>6</v>
      </c>
      <c r="K8" s="42" t="s">
        <v>13</v>
      </c>
      <c r="L8" s="42" t="s">
        <v>18</v>
      </c>
      <c r="M8" s="43">
        <v>0</v>
      </c>
      <c r="N8" s="43"/>
      <c r="O8" s="43"/>
      <c r="P8" s="4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t="30" customHeight="1" x14ac:dyDescent="0.25">
      <c r="B9" s="71" t="s">
        <v>27</v>
      </c>
      <c r="C9" s="45">
        <v>2011</v>
      </c>
      <c r="D9" s="24">
        <v>0</v>
      </c>
      <c r="E9" s="71">
        <v>18</v>
      </c>
      <c r="F9" s="46">
        <v>3.5000000000000003E-2</v>
      </c>
      <c r="G9" s="47">
        <v>9500</v>
      </c>
      <c r="H9" s="47">
        <f>IF(AND(B9="Evet",D9&lt;=0),J20,D9)</f>
        <v>0</v>
      </c>
      <c r="I9" s="46">
        <f>IF(D9&lt;=0,18%,F9)</f>
        <v>0.18</v>
      </c>
      <c r="J9" s="47">
        <f>H9*I9</f>
        <v>0</v>
      </c>
      <c r="K9" s="48">
        <f>IF(E9=0,J9,IF(E9=6,J9*1.045,IF(E9=9,J9*1.083,IF(E9=12,J9*1.105,IF(E9=18,J9*1.15)))))</f>
        <v>0</v>
      </c>
      <c r="L9" s="48">
        <f>IF(E9=0,K9,K9/E9)</f>
        <v>0</v>
      </c>
      <c r="M9" s="43">
        <v>6</v>
      </c>
      <c r="N9" s="35"/>
      <c r="O9" s="35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30" customHeight="1" x14ac:dyDescent="0.25">
      <c r="B10" s="71" t="s">
        <v>27</v>
      </c>
      <c r="C10" s="45">
        <v>2012</v>
      </c>
      <c r="D10" s="24">
        <v>0</v>
      </c>
      <c r="E10" s="71">
        <v>18</v>
      </c>
      <c r="F10" s="46">
        <v>0.03</v>
      </c>
      <c r="G10" s="47">
        <v>9890</v>
      </c>
      <c r="H10" s="47">
        <f t="shared" ref="H10:H13" si="0">IF(AND(B10="Evet",D10&lt;=0),J21,D10)</f>
        <v>0</v>
      </c>
      <c r="I10" s="46">
        <f>IF(D10&lt;=0,18%,F10)</f>
        <v>0.18</v>
      </c>
      <c r="J10" s="47">
        <f>H10*I10</f>
        <v>0</v>
      </c>
      <c r="K10" s="48">
        <f>IF(E10=0,J10,IF(E10=6,J10*1.045,IF(E10=9,J10*1.083,IF(E10=12,J10*1.105,IF(E10=18,J10*1.15)))))</f>
        <v>0</v>
      </c>
      <c r="L10" s="48">
        <f>IF(E10=0,K10,K10/E10)</f>
        <v>0</v>
      </c>
      <c r="M10" s="43">
        <v>9</v>
      </c>
      <c r="N10" s="35"/>
      <c r="O10" s="35"/>
      <c r="P10" s="35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t="30" customHeight="1" x14ac:dyDescent="0.25">
      <c r="B11" s="71" t="s">
        <v>27</v>
      </c>
      <c r="C11" s="45">
        <v>2013</v>
      </c>
      <c r="D11" s="24">
        <v>0</v>
      </c>
      <c r="E11" s="71">
        <v>18</v>
      </c>
      <c r="F11" s="46">
        <v>2.5000000000000001E-2</v>
      </c>
      <c r="G11" s="47">
        <v>10490</v>
      </c>
      <c r="H11" s="47">
        <f t="shared" si="0"/>
        <v>0</v>
      </c>
      <c r="I11" s="46">
        <f>IF(D11&lt;=0,18%,F11)</f>
        <v>0.18</v>
      </c>
      <c r="J11" s="47">
        <f>H11*I11</f>
        <v>0</v>
      </c>
      <c r="K11" s="48">
        <f>IF(E11=0,J11,IF(E11=6,J11*1.045,IF(E11=9,J11*1.083,IF(E11=12,J11*1.105,IF(E11=18,J11*1.15)))))</f>
        <v>0</v>
      </c>
      <c r="L11" s="48">
        <f>IF(E11=0,K11,K11/E11)</f>
        <v>0</v>
      </c>
      <c r="M11" s="43">
        <v>12</v>
      </c>
      <c r="N11" s="35"/>
      <c r="O11" s="35"/>
      <c r="P11" s="3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t="30" customHeight="1" x14ac:dyDescent="0.25">
      <c r="B12" s="71" t="s">
        <v>27</v>
      </c>
      <c r="C12" s="45">
        <v>2014</v>
      </c>
      <c r="D12" s="24">
        <v>0</v>
      </c>
      <c r="E12" s="71">
        <v>18</v>
      </c>
      <c r="F12" s="46">
        <v>0.02</v>
      </c>
      <c r="G12" s="47">
        <v>11160</v>
      </c>
      <c r="H12" s="47">
        <f t="shared" si="0"/>
        <v>0</v>
      </c>
      <c r="I12" s="46">
        <f>IF(D12&lt;=0,18%,F12)</f>
        <v>0.18</v>
      </c>
      <c r="J12" s="47">
        <f>H12*I12</f>
        <v>0</v>
      </c>
      <c r="K12" s="48">
        <f>IF(E12=0,J12,IF(E12=6,J12*1.045,IF(E12=9,J12*1.083,IF(E12=12,J12*1.105,IF(E12=18,J12*1.15)))))</f>
        <v>0</v>
      </c>
      <c r="L12" s="48">
        <f>IF(E12=0,K12,K12/E12)</f>
        <v>0</v>
      </c>
      <c r="M12" s="43">
        <v>18</v>
      </c>
      <c r="N12" s="35"/>
      <c r="O12" s="35"/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t="30" customHeight="1" x14ac:dyDescent="0.25">
      <c r="B13" s="71" t="s">
        <v>27</v>
      </c>
      <c r="C13" s="45">
        <v>2015</v>
      </c>
      <c r="D13" s="24">
        <v>0</v>
      </c>
      <c r="E13" s="71">
        <v>18</v>
      </c>
      <c r="F13" s="46">
        <v>1.4999999999999999E-2</v>
      </c>
      <c r="G13" s="47">
        <v>12650</v>
      </c>
      <c r="H13" s="47">
        <f t="shared" si="0"/>
        <v>0</v>
      </c>
      <c r="I13" s="46">
        <f>IF(D13&lt;=0,18%,F13)</f>
        <v>0.18</v>
      </c>
      <c r="J13" s="47">
        <f>H13*I13</f>
        <v>0</v>
      </c>
      <c r="K13" s="48">
        <f>IF(E13=0,J13,IF(E13=6,J13*1.045,IF(E13=9,J13*1.083,IF(E13=12,J13*1.105,IF(E13=18,J13*1.15)))))</f>
        <v>0</v>
      </c>
      <c r="L13" s="48">
        <f>IF(E13=0,K13,K13/E13)</f>
        <v>0</v>
      </c>
      <c r="M13" s="49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t="30" customHeight="1" x14ac:dyDescent="0.3">
      <c r="B14" s="76"/>
      <c r="C14" s="50" t="s">
        <v>7</v>
      </c>
      <c r="D14" s="51">
        <f>SUM(D9:D13)</f>
        <v>0</v>
      </c>
      <c r="E14" s="53">
        <f>AVERAGE(E9:E13)</f>
        <v>18</v>
      </c>
      <c r="F14" s="52"/>
      <c r="G14" s="52">
        <f>SUM(G9:G13)</f>
        <v>53690</v>
      </c>
      <c r="H14" s="52">
        <f>SUM(H9:H13)</f>
        <v>0</v>
      </c>
      <c r="I14" s="52"/>
      <c r="J14" s="52">
        <f>SUM(J9:J13)</f>
        <v>0</v>
      </c>
      <c r="K14" s="52">
        <f>SUM(K9:K13)</f>
        <v>0</v>
      </c>
      <c r="L14" s="52">
        <f>SUM(L9:L13)</f>
        <v>0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t="30" customHeight="1" x14ac:dyDescent="0.25"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t="30" customHeight="1" thickBot="1" x14ac:dyDescent="0.3">
      <c r="D16" s="88" t="s">
        <v>39</v>
      </c>
      <c r="E16" s="88"/>
      <c r="F16" s="88"/>
      <c r="G16" s="88"/>
      <c r="H16" s="88"/>
      <c r="L16" s="5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t="30" customHeight="1" thickBot="1" x14ac:dyDescent="0.4">
      <c r="A17" s="29">
        <v>2</v>
      </c>
      <c r="B17" s="37"/>
      <c r="C17" s="30" t="s">
        <v>42</v>
      </c>
      <c r="D17" s="31"/>
      <c r="E17" s="31"/>
      <c r="F17" s="31"/>
      <c r="G17" s="31"/>
      <c r="H17" s="31"/>
      <c r="I17" s="31"/>
      <c r="J17" s="32"/>
      <c r="K17" s="40"/>
      <c r="L17" s="37"/>
      <c r="M17" s="40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t="30" customHeight="1" x14ac:dyDescent="0.35">
      <c r="A18" s="37"/>
      <c r="B18" s="37"/>
      <c r="C18" s="30"/>
      <c r="D18" s="31"/>
      <c r="E18" s="31"/>
      <c r="F18" s="31"/>
      <c r="G18" s="31"/>
      <c r="H18" s="31"/>
      <c r="I18" s="31"/>
      <c r="J18" s="32"/>
      <c r="K18" s="55"/>
      <c r="L18" s="56"/>
      <c r="M18" s="55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t="30" customHeight="1" x14ac:dyDescent="0.25">
      <c r="B19" s="41" t="s">
        <v>43</v>
      </c>
      <c r="C19" s="41" t="s">
        <v>8</v>
      </c>
      <c r="D19" s="42" t="s">
        <v>0</v>
      </c>
      <c r="E19" s="42" t="s">
        <v>12</v>
      </c>
      <c r="F19" s="42" t="s">
        <v>10</v>
      </c>
      <c r="G19" s="42" t="s">
        <v>1</v>
      </c>
      <c r="H19" s="42" t="s">
        <v>2</v>
      </c>
      <c r="I19" s="42" t="s">
        <v>3</v>
      </c>
      <c r="J19" s="42" t="s">
        <v>4</v>
      </c>
      <c r="K19" s="42" t="s">
        <v>5</v>
      </c>
      <c r="L19" s="42" t="s">
        <v>6</v>
      </c>
      <c r="M19" s="42" t="s">
        <v>13</v>
      </c>
      <c r="N19" s="42" t="s">
        <v>18</v>
      </c>
      <c r="O19" s="34"/>
      <c r="P19" s="34"/>
      <c r="Q19" s="57" t="s">
        <v>27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t="30" customHeight="1" x14ac:dyDescent="0.25">
      <c r="B20" s="80">
        <v>12</v>
      </c>
      <c r="C20" s="58">
        <v>2011</v>
      </c>
      <c r="D20" s="25">
        <v>0</v>
      </c>
      <c r="E20" s="71">
        <v>18</v>
      </c>
      <c r="F20" s="72" t="s">
        <v>27</v>
      </c>
      <c r="G20" s="59">
        <v>0.35</v>
      </c>
      <c r="H20" s="47">
        <f>D20*G20</f>
        <v>0</v>
      </c>
      <c r="I20" s="47">
        <f>9500/12*B20</f>
        <v>9500</v>
      </c>
      <c r="J20" s="47">
        <f>IF(H20=0,0,IF(H20&gt;=I20,H20,I20))</f>
        <v>0</v>
      </c>
      <c r="K20" s="59" t="str">
        <f>IF(F20="Evet","%15","%20")</f>
        <v>%15</v>
      </c>
      <c r="L20" s="47">
        <f>J20*K20</f>
        <v>0</v>
      </c>
      <c r="M20" s="48">
        <f>IF(E20=0,L20,IF(E20=6,L20*1.045,IF(E20=9,L20*1.083,IF(E20=12,L20*1.105,IF(E20=18,L20*1.15)))))</f>
        <v>0</v>
      </c>
      <c r="N20" s="48">
        <f>IF(E20=0,M20,M20/E20)</f>
        <v>0</v>
      </c>
      <c r="O20" s="34"/>
      <c r="P20" s="34"/>
      <c r="Q20" s="60" t="s">
        <v>11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 ht="30" customHeight="1" x14ac:dyDescent="0.25">
      <c r="B21" s="80">
        <v>12</v>
      </c>
      <c r="C21" s="58">
        <v>2012</v>
      </c>
      <c r="D21" s="25">
        <v>0</v>
      </c>
      <c r="E21" s="71">
        <v>18</v>
      </c>
      <c r="F21" s="72" t="s">
        <v>27</v>
      </c>
      <c r="G21" s="59">
        <v>0.3</v>
      </c>
      <c r="H21" s="47">
        <f>D21*G21</f>
        <v>0</v>
      </c>
      <c r="I21" s="47">
        <f>9890/12*B21</f>
        <v>9890</v>
      </c>
      <c r="J21" s="47">
        <f>IF(H21=0,0,IF(H21&gt;=I21,H21,I21))</f>
        <v>0</v>
      </c>
      <c r="K21" s="59" t="str">
        <f>IF(F21="Evet","%15","%20")</f>
        <v>%15</v>
      </c>
      <c r="L21" s="47">
        <f>J21*K21</f>
        <v>0</v>
      </c>
      <c r="M21" s="48">
        <f>IF(E21=0,L21,IF(E21=6,L21*1.045,IF(E21=9,L21*1.083,IF(E21=12,L21*1.105,IF(E21=18,L21*1.15)))))</f>
        <v>0</v>
      </c>
      <c r="N21" s="48">
        <f>IF(E21=0,M21,M21/E21)</f>
        <v>0</v>
      </c>
      <c r="O21" s="34"/>
      <c r="P21" s="34"/>
      <c r="Q21" s="60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ht="30" customHeight="1" x14ac:dyDescent="0.25">
      <c r="B22" s="80">
        <v>12</v>
      </c>
      <c r="C22" s="58">
        <v>2013</v>
      </c>
      <c r="D22" s="25">
        <v>0</v>
      </c>
      <c r="E22" s="71">
        <v>18</v>
      </c>
      <c r="F22" s="72" t="s">
        <v>27</v>
      </c>
      <c r="G22" s="59">
        <v>0.25</v>
      </c>
      <c r="H22" s="47">
        <f>D22*G22</f>
        <v>0</v>
      </c>
      <c r="I22" s="47">
        <f>10490/12*B22</f>
        <v>10490</v>
      </c>
      <c r="J22" s="47">
        <f>IF(H22=0,0,IF(H22&gt;=I22,H22,I22))</f>
        <v>0</v>
      </c>
      <c r="K22" s="59" t="str">
        <f>IF(F22="Evet","%15","%20")</f>
        <v>%15</v>
      </c>
      <c r="L22" s="47">
        <f>J22*K22</f>
        <v>0</v>
      </c>
      <c r="M22" s="48">
        <f>IF(E22=0,L22,IF(E22=6,L22*1.045,IF(E22=9,L22*1.083,IF(E22=12,L22*1.105,IF(E22=18,L22*1.15)))))</f>
        <v>0</v>
      </c>
      <c r="N22" s="48">
        <f>IF(E22=0,M22,M22/E22)</f>
        <v>0</v>
      </c>
      <c r="O22" s="34"/>
      <c r="P22" s="34"/>
      <c r="Q22" s="60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37" ht="30" customHeight="1" x14ac:dyDescent="0.25">
      <c r="B23" s="80">
        <v>12</v>
      </c>
      <c r="C23" s="58">
        <v>2014</v>
      </c>
      <c r="D23" s="25">
        <v>0</v>
      </c>
      <c r="E23" s="71">
        <v>18</v>
      </c>
      <c r="F23" s="72" t="s">
        <v>27</v>
      </c>
      <c r="G23" s="59">
        <v>0.2</v>
      </c>
      <c r="H23" s="47">
        <f>D23*G23</f>
        <v>0</v>
      </c>
      <c r="I23" s="47">
        <f>11160/12*B23</f>
        <v>11160</v>
      </c>
      <c r="J23" s="47">
        <f>IF(H23=0,0,IF(H23&gt;=I23,H23,I23))</f>
        <v>0</v>
      </c>
      <c r="K23" s="59" t="str">
        <f>IF(F23="Evet","%15","%20")</f>
        <v>%15</v>
      </c>
      <c r="L23" s="47">
        <f>J23*K23</f>
        <v>0</v>
      </c>
      <c r="M23" s="48">
        <f>IF(E23=0,L23,IF(E23=6,L23*1.045,IF(E23=9,L23*1.083,IF(E23=12,L23*1.105,IF(E23=18,L23*1.15)))))</f>
        <v>0</v>
      </c>
      <c r="N23" s="48">
        <f>IF(E23=0,M23,M23/E23)</f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7" ht="30" customHeight="1" x14ac:dyDescent="0.25">
      <c r="B24" s="80">
        <v>12</v>
      </c>
      <c r="C24" s="58">
        <v>2015</v>
      </c>
      <c r="D24" s="25">
        <v>0</v>
      </c>
      <c r="E24" s="71">
        <v>18</v>
      </c>
      <c r="F24" s="72" t="s">
        <v>27</v>
      </c>
      <c r="G24" s="59">
        <v>0.15</v>
      </c>
      <c r="H24" s="47">
        <f>D24*G24</f>
        <v>0</v>
      </c>
      <c r="I24" s="47">
        <f>12650/12*B24</f>
        <v>12650</v>
      </c>
      <c r="J24" s="47">
        <f>IF(H24=0,0,IF(H24&gt;=I24,H24,I24))</f>
        <v>0</v>
      </c>
      <c r="K24" s="59" t="str">
        <f>IF(F24="Evet","%15","%20")</f>
        <v>%15</v>
      </c>
      <c r="L24" s="47">
        <f>J24*K24</f>
        <v>0</v>
      </c>
      <c r="M24" s="48">
        <f>IF(E24=0,L24,IF(E24=6,L24*1.045,IF(E24=9,L24*1.083,IF(E24=12,L24*1.105,IF(E24=18,L24*1.15)))))</f>
        <v>0</v>
      </c>
      <c r="N24" s="48">
        <f>IF(E24=0,M24,M24/E24)</f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ht="30" customHeight="1" x14ac:dyDescent="0.3">
      <c r="C25" s="61" t="s">
        <v>7</v>
      </c>
      <c r="D25" s="52">
        <f>SUM(D20:D24)</f>
        <v>0</v>
      </c>
      <c r="E25" s="53">
        <f>AVERAGE(E20:E24)</f>
        <v>18</v>
      </c>
      <c r="F25" s="52"/>
      <c r="G25" s="52"/>
      <c r="H25" s="52">
        <f>SUM(H20:H24)</f>
        <v>0</v>
      </c>
      <c r="I25" s="52">
        <f>SUM(I20:I24)</f>
        <v>53690</v>
      </c>
      <c r="J25" s="52">
        <f>SUM(J20:J24)</f>
        <v>0</v>
      </c>
      <c r="K25" s="52"/>
      <c r="L25" s="52">
        <f>SUM(L20:L24)</f>
        <v>0</v>
      </c>
      <c r="M25" s="52">
        <f>SUM(M20:M24)</f>
        <v>0</v>
      </c>
      <c r="N25" s="52">
        <f>SUM(N20:N24)</f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37" ht="30" customHeight="1" thickBot="1" x14ac:dyDescent="0.3">
      <c r="J26" s="3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37" ht="30" customHeight="1" thickBot="1" x14ac:dyDescent="0.4">
      <c r="A27" s="29">
        <v>3</v>
      </c>
      <c r="B27" s="37"/>
      <c r="C27" s="62" t="s">
        <v>30</v>
      </c>
      <c r="D27" s="62"/>
      <c r="E27" s="62"/>
      <c r="F27" s="62"/>
      <c r="G27" s="62"/>
      <c r="H27" s="62"/>
      <c r="I27" s="62"/>
      <c r="J27" s="62"/>
      <c r="K27" s="62"/>
      <c r="L27" s="6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37" ht="30" customHeight="1" x14ac:dyDescent="0.35">
      <c r="A28" s="37"/>
      <c r="B28" s="37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37" ht="30" customHeight="1" x14ac:dyDescent="0.25">
      <c r="C29" s="41" t="s">
        <v>8</v>
      </c>
      <c r="D29" s="42" t="s">
        <v>14</v>
      </c>
      <c r="E29" s="42" t="s">
        <v>15</v>
      </c>
      <c r="F29" s="42" t="s">
        <v>16</v>
      </c>
      <c r="G29" s="42" t="s">
        <v>4</v>
      </c>
      <c r="H29" s="42" t="s">
        <v>5</v>
      </c>
      <c r="I29" s="42" t="s">
        <v>6</v>
      </c>
      <c r="J29" s="42" t="s">
        <v>17</v>
      </c>
      <c r="K29" s="62"/>
      <c r="L29" s="6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37" ht="30" customHeight="1" x14ac:dyDescent="0.25">
      <c r="C30" s="64">
        <v>42369</v>
      </c>
      <c r="D30" s="81">
        <v>0</v>
      </c>
      <c r="E30" s="81">
        <v>0</v>
      </c>
      <c r="F30" s="81">
        <v>0</v>
      </c>
      <c r="G30" s="47">
        <f>IF(F30&gt;E30,D30,(E30-F30)+D30)</f>
        <v>0</v>
      </c>
      <c r="H30" s="59">
        <v>0.03</v>
      </c>
      <c r="I30" s="47">
        <f>G30*H30</f>
        <v>0</v>
      </c>
      <c r="J30" s="65">
        <v>42704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37" ht="30" customHeight="1" thickBot="1" x14ac:dyDescent="0.3">
      <c r="J31" s="3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37" ht="30" customHeight="1" thickBot="1" x14ac:dyDescent="0.4">
      <c r="A32" s="29">
        <v>4</v>
      </c>
      <c r="B32" s="37"/>
      <c r="C32" s="62" t="s">
        <v>28</v>
      </c>
      <c r="D32" s="62"/>
      <c r="E32" s="62"/>
      <c r="F32" s="62"/>
      <c r="G32" s="62"/>
      <c r="H32" s="62"/>
      <c r="I32" s="62"/>
      <c r="J32" s="62"/>
      <c r="K32" s="62"/>
      <c r="L32" s="6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36" ht="30" customHeight="1" x14ac:dyDescent="0.35">
      <c r="A33" s="37"/>
      <c r="B33" s="37"/>
      <c r="C33" s="62"/>
      <c r="D33" s="62"/>
      <c r="E33" s="62"/>
      <c r="F33" s="62"/>
      <c r="G33" s="62"/>
      <c r="H33" s="62"/>
      <c r="I33" s="62"/>
      <c r="J33" s="62"/>
      <c r="K33" s="6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ht="30" customHeight="1" x14ac:dyDescent="0.25">
      <c r="C34" s="42" t="s">
        <v>31</v>
      </c>
      <c r="D34" s="42" t="s">
        <v>34</v>
      </c>
      <c r="E34" s="42" t="s">
        <v>32</v>
      </c>
      <c r="F34" s="42" t="s">
        <v>33</v>
      </c>
      <c r="G34" s="42" t="s">
        <v>17</v>
      </c>
      <c r="H34" s="62"/>
      <c r="I34" s="63"/>
      <c r="J34" s="73">
        <v>0.01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 ht="30" customHeight="1" x14ac:dyDescent="0.25">
      <c r="C35" s="66" t="s">
        <v>35</v>
      </c>
      <c r="D35" s="26">
        <v>0</v>
      </c>
      <c r="E35" s="70">
        <v>0.01</v>
      </c>
      <c r="F35" s="67">
        <f>IF(E35=18%,D35*10%,D35*(E35/2))</f>
        <v>0</v>
      </c>
      <c r="G35" s="68">
        <v>42704</v>
      </c>
      <c r="J35" s="73">
        <v>0.08</v>
      </c>
    </row>
    <row r="36" spans="1:36" ht="30" customHeight="1" x14ac:dyDescent="0.25">
      <c r="C36" s="66" t="s">
        <v>35</v>
      </c>
      <c r="D36" s="26">
        <v>0</v>
      </c>
      <c r="E36" s="70">
        <v>0.08</v>
      </c>
      <c r="F36" s="67">
        <f>IF(E36=18%,D36*10%,D36*(E36/2))</f>
        <v>0</v>
      </c>
      <c r="G36" s="68">
        <v>42704</v>
      </c>
      <c r="J36" s="73">
        <v>0.18</v>
      </c>
    </row>
    <row r="37" spans="1:36" ht="30" customHeight="1" x14ac:dyDescent="0.25">
      <c r="C37" s="66" t="s">
        <v>35</v>
      </c>
      <c r="D37" s="26">
        <v>0</v>
      </c>
      <c r="E37" s="70">
        <v>0.18</v>
      </c>
      <c r="F37" s="67">
        <f>IF(E37=18%,D37*10%,D37*(E37/2))</f>
        <v>0</v>
      </c>
      <c r="G37" s="68">
        <v>42704</v>
      </c>
      <c r="J37" s="35"/>
    </row>
    <row r="38" spans="1:36" ht="30" customHeight="1" x14ac:dyDescent="0.25">
      <c r="C38" s="61" t="s">
        <v>7</v>
      </c>
      <c r="D38" s="69">
        <f>SUM(D35:D37)</f>
        <v>0</v>
      </c>
      <c r="E38" s="52"/>
      <c r="F38" s="69">
        <f>SUM(F35:F37)</f>
        <v>0</v>
      </c>
    </row>
    <row r="39" spans="1:36" ht="30" customHeight="1" x14ac:dyDescent="0.25"/>
    <row r="40" spans="1:36" ht="30" customHeight="1" x14ac:dyDescent="0.25">
      <c r="C40" s="87" t="s">
        <v>38</v>
      </c>
      <c r="D40" s="87"/>
      <c r="E40" s="87"/>
      <c r="F40" s="87"/>
      <c r="G40" s="87"/>
      <c r="H40" s="87"/>
      <c r="I40" s="87"/>
    </row>
  </sheetData>
  <sheetProtection algorithmName="SHA-512" hashValue="Vx7LFrvbxs3UgpcaWsxfiJR0hmLUNUvhjn210yuhH8vuF0u9KTUafKNdairtSonTrGxWxRl9OtthMmoNMcEoFg==" saltValue="BmGJfD1FIOpuXAQSPNqo4w==" spinCount="100000" sheet="1" objects="1" scenarios="1"/>
  <mergeCells count="4">
    <mergeCell ref="C2:K2"/>
    <mergeCell ref="F5:H5"/>
    <mergeCell ref="C40:I40"/>
    <mergeCell ref="D16:H16"/>
  </mergeCells>
  <dataValidations count="5">
    <dataValidation type="list" allowBlank="1" showInputMessage="1" showErrorMessage="1" sqref="F20:F24">
      <formula1>$Q$19:$Q$20</formula1>
    </dataValidation>
    <dataValidation type="list" allowBlank="1" showInputMessage="1" showErrorMessage="1" sqref="E9:E13 E20:E24">
      <formula1>$M$8:$M$12</formula1>
    </dataValidation>
    <dataValidation type="list" allowBlank="1" showInputMessage="1" showErrorMessage="1" sqref="E35:E37">
      <formula1>$J$34:$J$36</formula1>
    </dataValidation>
    <dataValidation type="list" allowBlank="1" showInputMessage="1" showErrorMessage="1" sqref="B9:B13">
      <formula1>$B$2:$B$5</formula1>
    </dataValidation>
    <dataValidation type="whole" allowBlank="1" showInputMessage="1" showErrorMessage="1" errorTitle="AY SEÇİMİ" error="LÜTFEN 1-12 Arasında bir rakam giriniz " sqref="B20:B24">
      <formula1>1</formula1>
      <formula2>12</formula2>
    </dataValidation>
  </dataValidations>
  <printOptions horizontalCentered="1"/>
  <pageMargins left="0.15748031496062992" right="0.11811023622047245" top="0.96" bottom="0.59" header="0.25" footer="0.31496062992125984"/>
  <pageSetup paperSize="9" scale="37" orientation="landscape" r:id="rId1"/>
  <headerFooter>
    <oddHeader>&amp;L&amp;"Arial Black,Normal"SMMM Ekrem ÇETİNCEVİZ&amp;C&amp;"-,İtalik"ekremcetinceviz@turmob.org.tr</oddHeader>
    <oddFooter>&amp;L&amp;"Arial,İtalik"&amp;12Öncelikle kendim için yaptım.Umarım sizlere de faydalı olur.Eksiklikleri bildirmenizi rica ederim. ekremcetinceviz@hotmail.com&amp;CSayfa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0"/>
  <sheetViews>
    <sheetView tabSelected="1" topLeftCell="A19" workbookViewId="0">
      <selection activeCell="B28" sqref="B28"/>
    </sheetView>
  </sheetViews>
  <sheetFormatPr defaultRowHeight="15" x14ac:dyDescent="0.25"/>
  <cols>
    <col min="2" max="2" width="63.375" customWidth="1"/>
    <col min="3" max="3" width="20" customWidth="1"/>
    <col min="4" max="5" width="20.25" bestFit="1" customWidth="1"/>
    <col min="6" max="6" width="24.375" bestFit="1" customWidth="1"/>
    <col min="7" max="7" width="10.375" bestFit="1" customWidth="1"/>
  </cols>
  <sheetData>
    <row r="4" spans="1:9" ht="49.5" customHeight="1" x14ac:dyDescent="0.25">
      <c r="B4" s="89" t="str">
        <f>ISLETMEESASI!C2</f>
        <v>………………………………………………... 6736 SAYILI KANUNDAN FAYDALANMA DURUMU</v>
      </c>
      <c r="C4" s="89"/>
      <c r="D4" s="89"/>
      <c r="E4" s="89"/>
      <c r="F4" s="89"/>
      <c r="G4" s="89"/>
    </row>
    <row r="5" spans="1:9" ht="22.5" customHeight="1" x14ac:dyDescent="0.25">
      <c r="B5" s="22"/>
      <c r="C5" s="22"/>
      <c r="D5" s="22"/>
      <c r="E5" s="22"/>
      <c r="F5" s="22"/>
      <c r="G5" s="22"/>
    </row>
    <row r="6" spans="1:9" ht="49.5" customHeight="1" x14ac:dyDescent="0.25">
      <c r="B6" s="89" t="s">
        <v>25</v>
      </c>
      <c r="C6" s="89"/>
      <c r="D6" s="89"/>
      <c r="E6" s="89"/>
      <c r="F6" s="22"/>
      <c r="G6" s="22"/>
    </row>
    <row r="7" spans="1:9" ht="49.5" customHeight="1" x14ac:dyDescent="0.25">
      <c r="B7" s="22"/>
      <c r="C7" s="22"/>
      <c r="D7" s="22"/>
      <c r="E7" s="22"/>
      <c r="F7" s="22"/>
      <c r="G7" s="22"/>
    </row>
    <row r="9" spans="1:9" ht="18.75" x14ac:dyDescent="0.3">
      <c r="C9" s="8" t="s">
        <v>21</v>
      </c>
      <c r="D9" s="8" t="s">
        <v>22</v>
      </c>
      <c r="E9" s="8" t="s">
        <v>36</v>
      </c>
      <c r="F9" s="8" t="s">
        <v>37</v>
      </c>
      <c r="G9" s="8" t="s">
        <v>19</v>
      </c>
    </row>
    <row r="10" spans="1:9" ht="18.75" x14ac:dyDescent="0.3">
      <c r="B10" s="16"/>
      <c r="C10" s="17"/>
      <c r="D10" s="17"/>
      <c r="E10" s="17"/>
      <c r="F10" s="17"/>
      <c r="G10" s="17"/>
      <c r="H10" s="16"/>
      <c r="I10" s="16"/>
    </row>
    <row r="11" spans="1:9" ht="18.75" x14ac:dyDescent="0.3">
      <c r="A11" s="4">
        <v>1</v>
      </c>
      <c r="B11" s="5" t="str">
        <f>ISLETMEESASI!C6</f>
        <v>KDV Artırımı</v>
      </c>
      <c r="C11" s="15">
        <f>ISLETMEESASI!J14</f>
        <v>0</v>
      </c>
      <c r="D11" s="6">
        <f>ISLETMEESASI!K14</f>
        <v>0</v>
      </c>
      <c r="E11" s="6">
        <f>ISLETMEESASI!L14</f>
        <v>0</v>
      </c>
      <c r="F11" s="6">
        <f>E11</f>
        <v>0</v>
      </c>
      <c r="G11" s="14">
        <f>ISLETMEESASI!E14</f>
        <v>18</v>
      </c>
    </row>
    <row r="12" spans="1:9" ht="18.75" x14ac:dyDescent="0.3">
      <c r="A12" s="4">
        <v>2</v>
      </c>
      <c r="B12" s="5" t="str">
        <f>ISLETMEESASI!C17</f>
        <v>Yıllık Gelir Vergisi Matrah Artırımı</v>
      </c>
      <c r="C12" s="15">
        <f>ISLETMEESASI!L25</f>
        <v>0</v>
      </c>
      <c r="D12" s="7">
        <f>ISLETMEESASI!M25</f>
        <v>0</v>
      </c>
      <c r="E12" s="6">
        <f>ISLETMEESASI!N25</f>
        <v>0</v>
      </c>
      <c r="F12" s="6">
        <f>E12</f>
        <v>0</v>
      </c>
      <c r="G12" s="14">
        <f>ISLETMEESASI!E25</f>
        <v>18</v>
      </c>
    </row>
    <row r="13" spans="1:9" ht="18.75" x14ac:dyDescent="0.3">
      <c r="A13" s="4">
        <v>3</v>
      </c>
      <c r="B13" s="23" t="str">
        <f>ISLETMEESASI!C27</f>
        <v>Kasa Mevcudu ve Ortaklardan Alacaklar Hesabı Düzeltme</v>
      </c>
      <c r="C13" s="15">
        <f>ISLETMEESASI!I30</f>
        <v>0</v>
      </c>
      <c r="D13" s="7">
        <f>ISLETMEESASI!I30</f>
        <v>0</v>
      </c>
      <c r="E13" s="6">
        <f>ISLETMEESASI!I30</f>
        <v>0</v>
      </c>
      <c r="F13" s="6">
        <v>0</v>
      </c>
      <c r="G13" s="14">
        <v>1</v>
      </c>
    </row>
    <row r="14" spans="1:9" ht="18.75" x14ac:dyDescent="0.3">
      <c r="A14" s="4">
        <v>4</v>
      </c>
      <c r="B14" s="5" t="str">
        <f>ISLETMEESASI!C32</f>
        <v>Emtia Ve Sabit Kıymet Düzeltmesi</v>
      </c>
      <c r="C14" s="15">
        <f>ISLETMEESASI!F38</f>
        <v>0</v>
      </c>
      <c r="D14" s="7">
        <f>ISLETMEESASI!F38</f>
        <v>0</v>
      </c>
      <c r="E14" s="6">
        <f>ISLETMEESASI!F38</f>
        <v>0</v>
      </c>
      <c r="F14" s="6">
        <v>0</v>
      </c>
      <c r="G14" s="14">
        <v>1</v>
      </c>
    </row>
    <row r="15" spans="1:9" ht="18.75" x14ac:dyDescent="0.3">
      <c r="A15" s="9"/>
      <c r="B15" s="9"/>
      <c r="C15" s="9"/>
      <c r="D15" s="10"/>
      <c r="E15" s="2"/>
      <c r="F15" s="2"/>
      <c r="G15" s="13"/>
    </row>
    <row r="16" spans="1:9" ht="19.5" thickBot="1" x14ac:dyDescent="0.35">
      <c r="A16" s="9"/>
      <c r="B16" s="9"/>
      <c r="C16" s="11">
        <f>SUM(C11:C14)</f>
        <v>0</v>
      </c>
      <c r="D16" s="11">
        <f>SUM(D11:D14)</f>
        <v>0</v>
      </c>
      <c r="E16" s="11">
        <f>SUM(E11:E14)</f>
        <v>0</v>
      </c>
      <c r="F16" s="11">
        <f>SUM(F11:F14)</f>
        <v>0</v>
      </c>
      <c r="G16" s="13"/>
    </row>
    <row r="17" spans="1:7" ht="19.5" thickTop="1" x14ac:dyDescent="0.3">
      <c r="A17" s="1"/>
      <c r="B17" s="1"/>
      <c r="C17" s="1"/>
      <c r="D17" s="1"/>
      <c r="E17" s="1"/>
      <c r="F17" s="1"/>
      <c r="G17" s="13"/>
    </row>
    <row r="18" spans="1:7" ht="18.75" x14ac:dyDescent="0.3">
      <c r="C18" s="21" t="s">
        <v>24</v>
      </c>
      <c r="D18" s="20" t="e">
        <f>(D16/C16)-1</f>
        <v>#DIV/0!</v>
      </c>
      <c r="G18" s="12"/>
    </row>
    <row r="20" spans="1:7" ht="15.75" x14ac:dyDescent="0.25">
      <c r="C20" s="18" t="s">
        <v>23</v>
      </c>
      <c r="D20" s="19">
        <f>D16-C16</f>
        <v>0</v>
      </c>
    </row>
    <row r="21" spans="1:7" x14ac:dyDescent="0.25">
      <c r="D21" s="3" t="s">
        <v>20</v>
      </c>
    </row>
    <row r="23" spans="1:7" ht="30" x14ac:dyDescent="0.25">
      <c r="A23" s="82" t="s">
        <v>44</v>
      </c>
      <c r="B23" s="82" t="s">
        <v>45</v>
      </c>
      <c r="C23" s="82" t="s">
        <v>49</v>
      </c>
      <c r="D23" s="82" t="s">
        <v>46</v>
      </c>
      <c r="E23" s="82" t="s">
        <v>47</v>
      </c>
      <c r="F23" s="82" t="s">
        <v>48</v>
      </c>
    </row>
    <row r="24" spans="1:7" ht="18.75" x14ac:dyDescent="0.3">
      <c r="A24" s="83">
        <v>2011</v>
      </c>
      <c r="B24" s="15">
        <f>ISLETMEESASI!K9</f>
        <v>0</v>
      </c>
      <c r="C24" s="15">
        <f>ISLETMEESASI!M20</f>
        <v>0</v>
      </c>
      <c r="D24" s="15" t="s">
        <v>20</v>
      </c>
      <c r="E24" s="15"/>
      <c r="F24" s="15">
        <f>SUM(B24:E24)</f>
        <v>0</v>
      </c>
    </row>
    <row r="25" spans="1:7" ht="18.75" x14ac:dyDescent="0.3">
      <c r="A25" s="83">
        <v>2012</v>
      </c>
      <c r="B25" s="15">
        <f>ISLETMEESASI!K10</f>
        <v>0</v>
      </c>
      <c r="C25" s="15">
        <f>ISLETMEESASI!M21</f>
        <v>0</v>
      </c>
      <c r="D25" s="15"/>
      <c r="E25" s="15"/>
      <c r="F25" s="15">
        <f>SUM(B25:E25)</f>
        <v>0</v>
      </c>
    </row>
    <row r="26" spans="1:7" ht="18.75" x14ac:dyDescent="0.3">
      <c r="A26" s="83">
        <v>2013</v>
      </c>
      <c r="B26" s="15">
        <f>ISLETMEESASI!K11</f>
        <v>0</v>
      </c>
      <c r="C26" s="15">
        <f>ISLETMEESASI!M22</f>
        <v>0</v>
      </c>
      <c r="D26" s="15"/>
      <c r="E26" s="15"/>
      <c r="F26" s="15">
        <f>SUM(B26:E26)</f>
        <v>0</v>
      </c>
    </row>
    <row r="27" spans="1:7" ht="18.75" x14ac:dyDescent="0.3">
      <c r="A27" s="83">
        <v>2014</v>
      </c>
      <c r="B27" s="15">
        <f>ISLETMEESASI!K12</f>
        <v>0</v>
      </c>
      <c r="C27" s="15">
        <f>ISLETMEESASI!M23</f>
        <v>0</v>
      </c>
      <c r="D27" s="15"/>
      <c r="E27" s="15"/>
      <c r="F27" s="15">
        <f>SUM(B27:E27)</f>
        <v>0</v>
      </c>
    </row>
    <row r="28" spans="1:7" ht="18.75" x14ac:dyDescent="0.3">
      <c r="A28" s="83">
        <v>2015</v>
      </c>
      <c r="B28" s="15">
        <f>ISLETMEESASI!K13</f>
        <v>0</v>
      </c>
      <c r="C28" s="15">
        <f>ISLETMEESASI!M24</f>
        <v>0</v>
      </c>
      <c r="D28" s="15">
        <f>ISLETMEESASI!I30</f>
        <v>0</v>
      </c>
      <c r="E28" s="15">
        <f>ISLETMEESASI!F38</f>
        <v>0</v>
      </c>
      <c r="F28" s="15">
        <f>SUM(B28:E28)</f>
        <v>0</v>
      </c>
    </row>
    <row r="29" spans="1:7" ht="19.5" thickBot="1" x14ac:dyDescent="0.3">
      <c r="B29" s="84">
        <f>SUM(B24:B28)</f>
        <v>0</v>
      </c>
      <c r="C29" s="84">
        <f>SUM(C24:C28)</f>
        <v>0</v>
      </c>
      <c r="D29" s="84">
        <f>SUM(D24:D28)</f>
        <v>0</v>
      </c>
      <c r="E29" s="84">
        <f>SUM(E24:E28)</f>
        <v>0</v>
      </c>
      <c r="F29" s="84">
        <f>SUM(F24:F28)</f>
        <v>0</v>
      </c>
    </row>
    <row r="30" spans="1:7" ht="15.75" thickTop="1" x14ac:dyDescent="0.25"/>
  </sheetData>
  <sheetProtection algorithmName="SHA-512" hashValue="HOwNTf3NB9x+U5XpYwz3t90wiUCcZtyq8m7gE4TXZFg4HD9QmxungztoNxQVygsiJtuWG7MDQgkT3XZwOXZuug==" saltValue="Yvhu73tPf1t2SydtknBBgQ==" spinCount="100000" sheet="1" objects="1" scenarios="1"/>
  <mergeCells count="2">
    <mergeCell ref="B4:G4"/>
    <mergeCell ref="B6:E6"/>
  </mergeCells>
  <pageMargins left="0.31496062992125984" right="0.15748031496062992" top="0.74803149606299213" bottom="0.74803149606299213" header="0.31496062992125984" footer="0.31496062992125984"/>
  <pageSetup paperSize="9" scale="85" orientation="landscape" r:id="rId1"/>
  <headerFooter>
    <oddHeader>&amp;LSMMM Ekrem ÇETİNCEVİZ&amp;Cekremcetinceviz@hotmail.com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ISLETMEESASI</vt:lpstr>
      <vt:lpstr>RAPOR</vt:lpstr>
      <vt:lpstr>ISLETMEESASI!Yazdırma_Alanı</vt:lpstr>
      <vt:lpstr>RAPOR!Yazdırma_Alanı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</dc:creator>
  <cp:lastModifiedBy>EKREM</cp:lastModifiedBy>
  <cp:lastPrinted>2016-10-19T13:32:23Z</cp:lastPrinted>
  <dcterms:created xsi:type="dcterms:W3CDTF">2016-08-25T10:58:42Z</dcterms:created>
  <dcterms:modified xsi:type="dcterms:W3CDTF">2016-10-19T13:33:34Z</dcterms:modified>
</cp:coreProperties>
</file>