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REM\Desktop\"/>
    </mc:Choice>
  </mc:AlternateContent>
  <bookViews>
    <workbookView xWindow="0" yWindow="0" windowWidth="20490" windowHeight="7770" activeTab="1"/>
  </bookViews>
  <sheets>
    <sheet name="KURUMLARARTIRIM" sheetId="1" r:id="rId1"/>
    <sheet name="RAPOR" sheetId="2" r:id="rId2"/>
  </sheets>
  <definedNames>
    <definedName name="_xlnm.Print_Area" localSheetId="0">KURUMLARARTIRIM!$A$2:$N$39</definedName>
    <definedName name="_xlnm.Print_Area" localSheetId="1">RAPOR!$A$4:$G$29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D28" i="2" l="1"/>
  <c r="F28" i="2" s="1"/>
  <c r="C25" i="2"/>
  <c r="C26" i="2"/>
  <c r="C27" i="2"/>
  <c r="C28" i="2"/>
  <c r="C24" i="2"/>
  <c r="B26" i="2"/>
  <c r="B27" i="2"/>
  <c r="B28" i="2"/>
  <c r="B24" i="2"/>
  <c r="E29" i="2"/>
  <c r="F26" i="2"/>
  <c r="D29" i="2" l="1"/>
  <c r="F24" i="2"/>
  <c r="C29" i="2"/>
  <c r="F27" i="2"/>
  <c r="I23" i="1"/>
  <c r="I22" i="1"/>
  <c r="I21" i="1"/>
  <c r="I20" i="1"/>
  <c r="I19" i="1"/>
  <c r="B14" i="2" l="1"/>
  <c r="B13" i="2"/>
  <c r="B12" i="2"/>
  <c r="B11" i="2"/>
  <c r="B4" i="2"/>
  <c r="D37" i="1"/>
  <c r="F36" i="1"/>
  <c r="F35" i="1"/>
  <c r="F34" i="1"/>
  <c r="G29" i="1"/>
  <c r="I29" i="1" s="1"/>
  <c r="E24" i="1"/>
  <c r="G12" i="2" s="1"/>
  <c r="I24" i="1"/>
  <c r="D24" i="1"/>
  <c r="K23" i="1"/>
  <c r="H23" i="1"/>
  <c r="J23" i="1" s="1"/>
  <c r="H12" i="1" s="1"/>
  <c r="K22" i="1"/>
  <c r="H22" i="1"/>
  <c r="J22" i="1" s="1"/>
  <c r="H11" i="1" s="1"/>
  <c r="K21" i="1"/>
  <c r="H21" i="1"/>
  <c r="J21" i="1" s="1"/>
  <c r="H10" i="1" s="1"/>
  <c r="K20" i="1"/>
  <c r="H20" i="1"/>
  <c r="J20" i="1" s="1"/>
  <c r="H9" i="1" s="1"/>
  <c r="K19" i="1"/>
  <c r="H19" i="1"/>
  <c r="E13" i="1"/>
  <c r="G11" i="2" s="1"/>
  <c r="G13" i="1"/>
  <c r="D13" i="1"/>
  <c r="I12" i="1"/>
  <c r="I11" i="1"/>
  <c r="I10" i="1"/>
  <c r="I9" i="1"/>
  <c r="I8" i="1"/>
  <c r="H24" i="1" l="1"/>
  <c r="F37" i="1"/>
  <c r="E14" i="2" s="1"/>
  <c r="L23" i="1"/>
  <c r="M23" i="1" s="1"/>
  <c r="N23" i="1" s="1"/>
  <c r="J12" i="1"/>
  <c r="K12" i="1" s="1"/>
  <c r="L12" i="1" s="1"/>
  <c r="L21" i="1"/>
  <c r="M21" i="1" s="1"/>
  <c r="N21" i="1" s="1"/>
  <c r="J10" i="1"/>
  <c r="K10" i="1" s="1"/>
  <c r="L10" i="1" s="1"/>
  <c r="C13" i="2"/>
  <c r="E13" i="2"/>
  <c r="D13" i="2"/>
  <c r="L20" i="1"/>
  <c r="M20" i="1" s="1"/>
  <c r="N20" i="1" s="1"/>
  <c r="J9" i="1"/>
  <c r="K9" i="1" s="1"/>
  <c r="J11" i="1"/>
  <c r="K11" i="1" s="1"/>
  <c r="L11" i="1" s="1"/>
  <c r="L22" i="1"/>
  <c r="M22" i="1" s="1"/>
  <c r="N22" i="1" s="1"/>
  <c r="C14" i="2"/>
  <c r="J19" i="1"/>
  <c r="H8" i="1" s="1"/>
  <c r="L9" i="1" l="1"/>
  <c r="B25" i="2"/>
  <c r="D14" i="2"/>
  <c r="L19" i="1"/>
  <c r="J24" i="1"/>
  <c r="B29" i="2" l="1"/>
  <c r="F25" i="2"/>
  <c r="F29" i="2" s="1"/>
  <c r="H13" i="1"/>
  <c r="J8" i="1"/>
  <c r="M19" i="1"/>
  <c r="L24" i="1"/>
  <c r="C12" i="2" s="1"/>
  <c r="N19" i="1" l="1"/>
  <c r="N24" i="1" s="1"/>
  <c r="E12" i="2" s="1"/>
  <c r="F12" i="2" s="1"/>
  <c r="M24" i="1"/>
  <c r="D12" i="2" s="1"/>
  <c r="K8" i="1"/>
  <c r="J13" i="1"/>
  <c r="C11" i="2" s="1"/>
  <c r="C16" i="2" s="1"/>
  <c r="K13" i="1" l="1"/>
  <c r="D11" i="2" s="1"/>
  <c r="D16" i="2" s="1"/>
  <c r="L8" i="1"/>
  <c r="L13" i="1" s="1"/>
  <c r="E11" i="2" s="1"/>
  <c r="D20" i="2" l="1"/>
  <c r="D18" i="2"/>
  <c r="F11" i="2"/>
  <c r="F16" i="2" s="1"/>
  <c r="E16" i="2"/>
</calcChain>
</file>

<file path=xl/comments1.xml><?xml version="1.0" encoding="utf-8"?>
<comments xmlns="http://schemas.openxmlformats.org/spreadsheetml/2006/main">
  <authors>
    <author>EKREM</author>
  </authors>
  <commentList>
    <comment ref="D5" authorId="0" shapeId="0">
      <text>
        <r>
          <rPr>
            <b/>
            <sz val="9"/>
            <color indexed="81"/>
            <rFont val="Tahoma"/>
            <family val="2"/>
            <charset val="162"/>
          </rPr>
          <t>EKREM:</t>
        </r>
        <r>
          <rPr>
            <sz val="9"/>
            <color indexed="81"/>
            <rFont val="Tahoma"/>
            <family val="2"/>
            <charset val="162"/>
          </rPr>
          <t xml:space="preserve">
YEŞİL RENKLİ ALANLARA VERİ GİRİŞİ YAPABİLİRSİNİZ. KURUMLAR VERGİSİNE TABİ MÜKELLEFLER İÇİN HAZIRLANMIŞTIR.
</t>
        </r>
      </text>
    </comment>
  </commentList>
</comments>
</file>

<file path=xl/sharedStrings.xml><?xml version="1.0" encoding="utf-8"?>
<sst xmlns="http://schemas.openxmlformats.org/spreadsheetml/2006/main" count="81" uniqueCount="50">
  <si>
    <t>İlgili Yıllar Vergi Matrahı (TL)</t>
  </si>
  <si>
    <t>Artırım Oranı</t>
  </si>
  <si>
    <t>Artırılan Matrah Tutarı (TL)</t>
  </si>
  <si>
    <t>Asgari Matrah Tutarı (TL)</t>
  </si>
  <si>
    <t>Hesaplamaya Esas Matrah (TL)</t>
  </si>
  <si>
    <t>Vergi Oranı</t>
  </si>
  <si>
    <t>Ödenecek</t>
  </si>
  <si>
    <t>Toplam</t>
  </si>
  <si>
    <t>YILLAR</t>
  </si>
  <si>
    <t>Yıllık Hesaplanan Katma Değer Vergisi</t>
  </si>
  <si>
    <t>ZAMANINDA BEYAN VE ÖDEME DURUMU</t>
  </si>
  <si>
    <t>Hayır</t>
  </si>
  <si>
    <t>TAKSİT SEÇENEĞİ</t>
  </si>
  <si>
    <t>TAKSİTLİ ÖDEME TUTARI</t>
  </si>
  <si>
    <t>KASA MEVCUTU</t>
  </si>
  <si>
    <t>131-ORTAKLARDAN ALACAKLAR</t>
  </si>
  <si>
    <t>331-ORTAKLARA BORÇLAR</t>
  </si>
  <si>
    <t>VADESİ</t>
  </si>
  <si>
    <t>TAKSİT TUTARI</t>
  </si>
  <si>
    <t>T.SAYISI</t>
  </si>
  <si>
    <t xml:space="preserve"> </t>
  </si>
  <si>
    <t>PEŞİN ÖDEME</t>
  </si>
  <si>
    <t>TAKSİTLİ ÖDEME</t>
  </si>
  <si>
    <t>TAKSİT VADE FARKI</t>
  </si>
  <si>
    <t>TAKSİT VADE ORANI</t>
  </si>
  <si>
    <t>*****ÖZET RAPOR*****</t>
  </si>
  <si>
    <t>*****DETAYLI RAPOR*****</t>
  </si>
  <si>
    <t>Evet</t>
  </si>
  <si>
    <t>………………………………………………...ŞTİ. 6736 SAYILI KANUNDAN FAYDALANMA DURUMU</t>
  </si>
  <si>
    <t>Emtia Ve Sabit Kıymet Düzeltmesi</t>
  </si>
  <si>
    <t>Kurumlar Matrah Artırımı</t>
  </si>
  <si>
    <t>KDV Artırımı</t>
  </si>
  <si>
    <t>Kasa Mevcudu ve Ortaklardan Alacaklar Hesabı Düzeltme</t>
  </si>
  <si>
    <t>TÜRÜ</t>
  </si>
  <si>
    <t>İLGİLİ VARLIĞIN TABİ OLDUĞU KDV ORANI</t>
  </si>
  <si>
    <t>DÜZELTME İŞLEMİ NEDENİYLE ÖDENECEK KDV TUTARI</t>
  </si>
  <si>
    <t>BELİRLENEN RAYİÇ BEDELİ</t>
  </si>
  <si>
    <t>EMTİA-MAKİNA TEÇHİZAT-DEMİRBAŞ</t>
  </si>
  <si>
    <t>1.TAKSİT TUTARI</t>
  </si>
  <si>
    <t>SONRAKİ TAKSİTLER</t>
  </si>
  <si>
    <r>
      <rPr>
        <b/>
        <sz val="12"/>
        <color rgb="FFFF0000"/>
        <rFont val="Calibri"/>
        <family val="2"/>
        <charset val="162"/>
        <scheme val="minor"/>
      </rPr>
      <t>*NOT:</t>
    </r>
    <r>
      <rPr>
        <sz val="12"/>
        <color theme="1"/>
        <rFont val="Calibri"/>
        <family val="2"/>
        <charset val="162"/>
        <scheme val="minor"/>
      </rPr>
      <t xml:space="preserve"> 2 NOLU KDV BEYANNAMESİYLE BEYAN EDİLİP ÖDENECEK. ÖDENEN TUTARLAR NORMAL ŞARTLARDA İNDİRİM KONUSU YAPILABİLECEKTİR.</t>
    </r>
  </si>
  <si>
    <r>
      <rPr>
        <b/>
        <sz val="12"/>
        <color rgb="FFFF0000"/>
        <rFont val="Calibri"/>
        <family val="2"/>
        <charset val="162"/>
        <scheme val="minor"/>
      </rPr>
      <t>*NOT:</t>
    </r>
    <r>
      <rPr>
        <sz val="11"/>
        <color theme="1"/>
        <rFont val="Calibri"/>
        <family val="2"/>
        <charset val="162"/>
        <scheme val="minor"/>
      </rPr>
      <t>KDV ARTIRIMINDA BULUNACAK YILLA İLGİLİ HERHANGİ BİR MATRAH YOKSA O YILLA İLGİLİ OLARAK MATRAH ARTIRIMINDA BULUNULMASI ZORUNLUDUR</t>
    </r>
  </si>
  <si>
    <t>Müracaat Durumu</t>
  </si>
  <si>
    <t>Ay Sayısı</t>
  </si>
  <si>
    <t>DÖNEMİ</t>
  </si>
  <si>
    <t>KDV ARTIRIMI</t>
  </si>
  <si>
    <t>KURUMLAR ARTIRIMI</t>
  </si>
  <si>
    <t>KASA ORTAKLARDAN ALACAKLAR</t>
  </si>
  <si>
    <t xml:space="preserve">EMTİA SABİT KIYMET </t>
  </si>
  <si>
    <t>TOPLAM ÖDENECEK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</si>
</sst>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₺&quot;;[Red]\-#,##0.00\ &quot;₺&quot;"/>
    <numFmt numFmtId="164" formatCode="#,##0_ ;[Red]\-#,##0\ "/>
  </numFmts>
  <fonts count="18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0"/>
      <name val="Times New Roman"/>
      <family val="1"/>
      <charset val="162"/>
    </font>
    <font>
      <b/>
      <sz val="12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0" fillId="0" borderId="0" xfId="0" applyFont="1" applyBorder="1"/>
    <xf numFmtId="8" fontId="0" fillId="0" borderId="0" xfId="0" applyNumberForma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8" fontId="9" fillId="0" borderId="1" xfId="0" applyNumberFormat="1" applyFont="1" applyBorder="1" applyAlignment="1">
      <alignment vertical="center" wrapText="1"/>
    </xf>
    <xf numFmtId="8" fontId="9" fillId="0" borderId="1" xfId="0" applyNumberFormat="1" applyFont="1" applyBorder="1"/>
    <xf numFmtId="0" fontId="11" fillId="2" borderId="1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/>
    <xf numFmtId="8" fontId="11" fillId="2" borderId="6" xfId="0" applyNumberFormat="1" applyFont="1" applyFill="1" applyBorder="1"/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8" fontId="9" fillId="0" borderId="1" xfId="0" applyNumberFormat="1" applyFont="1" applyFill="1" applyBorder="1" applyAlignment="1">
      <alignment horizontal="right" vertical="center"/>
    </xf>
    <xf numFmtId="0" fontId="0" fillId="4" borderId="0" xfId="0" applyFill="1" applyBorder="1"/>
    <xf numFmtId="0" fontId="11" fillId="4" borderId="0" xfId="0" applyFont="1" applyFill="1" applyBorder="1" applyAlignment="1">
      <alignment horizontal="center"/>
    </xf>
    <xf numFmtId="0" fontId="12" fillId="0" borderId="1" xfId="0" applyFont="1" applyBorder="1"/>
    <xf numFmtId="8" fontId="12" fillId="0" borderId="1" xfId="0" applyNumberFormat="1" applyFont="1" applyBorder="1"/>
    <xf numFmtId="10" fontId="11" fillId="0" borderId="1" xfId="0" applyNumberFormat="1" applyFont="1" applyBorder="1"/>
    <xf numFmtId="0" fontId="8" fillId="0" borderId="1" xfId="0" applyFont="1" applyBorder="1"/>
    <xf numFmtId="0" fontId="5" fillId="0" borderId="0" xfId="0" applyFont="1" applyAlignment="1">
      <alignment horizontal="center" vertical="center"/>
    </xf>
    <xf numFmtId="8" fontId="9" fillId="0" borderId="1" xfId="0" applyNumberFormat="1" applyFont="1" applyFill="1" applyBorder="1" applyAlignment="1">
      <alignment horizontal="left" vertical="center"/>
    </xf>
    <xf numFmtId="8" fontId="6" fillId="5" borderId="3" xfId="0" applyNumberFormat="1" applyFont="1" applyFill="1" applyBorder="1" applyProtection="1">
      <protection locked="0"/>
    </xf>
    <xf numFmtId="8" fontId="6" fillId="5" borderId="1" xfId="0" applyNumberFormat="1" applyFont="1" applyFill="1" applyBorder="1" applyProtection="1">
      <protection locked="0"/>
    </xf>
    <xf numFmtId="8" fontId="6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left" vertical="center" wrapText="1"/>
    </xf>
    <xf numFmtId="0" fontId="0" fillId="0" borderId="5" xfId="0" applyFill="1" applyBorder="1" applyProtection="1"/>
    <xf numFmtId="0" fontId="0" fillId="0" borderId="0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10" fontId="2" fillId="0" borderId="1" xfId="0" applyNumberFormat="1" applyFont="1" applyBorder="1" applyAlignment="1" applyProtection="1">
      <alignment horizontal="center" vertical="center" wrapText="1"/>
    </xf>
    <xf numFmtId="8" fontId="6" fillId="0" borderId="1" xfId="0" applyNumberFormat="1" applyFont="1" applyBorder="1" applyProtection="1"/>
    <xf numFmtId="8" fontId="0" fillId="0" borderId="1" xfId="0" applyNumberFormat="1" applyFont="1" applyBorder="1" applyProtection="1"/>
    <xf numFmtId="0" fontId="0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right" vertical="center" wrapText="1"/>
    </xf>
    <xf numFmtId="8" fontId="5" fillId="2" borderId="3" xfId="0" applyNumberFormat="1" applyFont="1" applyFill="1" applyBorder="1" applyAlignment="1" applyProtection="1">
      <alignment vertical="center" wrapText="1"/>
    </xf>
    <xf numFmtId="8" fontId="5" fillId="2" borderId="1" xfId="0" applyNumberFormat="1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/>
    </xf>
    <xf numFmtId="8" fontId="0" fillId="0" borderId="0" xfId="0" applyNumberFormat="1" applyProtection="1"/>
    <xf numFmtId="0" fontId="0" fillId="0" borderId="5" xfId="0" applyFont="1" applyFill="1" applyBorder="1" applyProtection="1"/>
    <xf numFmtId="0" fontId="10" fillId="0" borderId="5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5" fillId="2" borderId="1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14" fontId="5" fillId="0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Border="1" applyProtection="1"/>
    <xf numFmtId="8" fontId="6" fillId="0" borderId="1" xfId="0" applyNumberFormat="1" applyFont="1" applyFill="1" applyBorder="1" applyAlignment="1" applyProtection="1">
      <alignment horizontal="center" vertical="center" wrapText="1"/>
    </xf>
    <xf numFmtId="8" fontId="6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8" fontId="5" fillId="2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/>
      <protection locked="0"/>
    </xf>
    <xf numFmtId="0" fontId="17" fillId="6" borderId="1" xfId="0" applyFont="1" applyFill="1" applyBorder="1" applyAlignment="1" applyProtection="1">
      <alignment horizontal="center"/>
      <protection locked="0"/>
    </xf>
    <xf numFmtId="9" fontId="0" fillId="0" borderId="0" xfId="0" applyNumberFormat="1" applyProtection="1"/>
    <xf numFmtId="9" fontId="1" fillId="0" borderId="0" xfId="0" applyNumberFormat="1" applyFont="1" applyProtection="1"/>
    <xf numFmtId="9" fontId="0" fillId="6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1" xfId="0" applyFill="1" applyBorder="1" applyProtection="1"/>
    <xf numFmtId="0" fontId="5" fillId="0" borderId="0" xfId="0" applyFont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8" fontId="11" fillId="2" borderId="7" xfId="0" applyNumberFormat="1" applyFont="1" applyFill="1" applyBorder="1" applyAlignment="1">
      <alignment horizontal="right" vertical="center"/>
    </xf>
    <xf numFmtId="0" fontId="5" fillId="6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8" fontId="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6"/>
  <sheetViews>
    <sheetView zoomScaleNormal="100" workbookViewId="0">
      <selection activeCell="E4" sqref="E4"/>
    </sheetView>
  </sheetViews>
  <sheetFormatPr defaultColWidth="9.125" defaultRowHeight="15" x14ac:dyDescent="0.25"/>
  <cols>
    <col min="1" max="1" width="9.125" style="27"/>
    <col min="2" max="2" width="15.25" style="27" customWidth="1"/>
    <col min="3" max="3" width="23.125" style="27" customWidth="1"/>
    <col min="4" max="12" width="30.75" style="27" customWidth="1"/>
    <col min="13" max="14" width="25.75" style="27" customWidth="1"/>
    <col min="15" max="16384" width="9.125" style="27"/>
  </cols>
  <sheetData>
    <row r="1" spans="1:37" x14ac:dyDescent="0.25">
      <c r="B1" s="75"/>
    </row>
    <row r="2" spans="1:37" ht="30" customHeight="1" x14ac:dyDescent="0.25">
      <c r="B2" s="60" t="s">
        <v>27</v>
      </c>
      <c r="C2" s="82" t="s">
        <v>28</v>
      </c>
      <c r="D2" s="82"/>
      <c r="E2" s="82"/>
      <c r="F2" s="82"/>
      <c r="G2" s="82"/>
      <c r="H2" s="82"/>
      <c r="I2" s="82"/>
      <c r="J2" s="82"/>
      <c r="K2" s="82"/>
    </row>
    <row r="3" spans="1:37" ht="30" customHeight="1" x14ac:dyDescent="0.25">
      <c r="B3" s="60" t="s">
        <v>11</v>
      </c>
      <c r="C3" s="28"/>
      <c r="D3" s="28"/>
      <c r="E3" s="28"/>
      <c r="F3" s="83" t="s">
        <v>26</v>
      </c>
      <c r="G3" s="83"/>
      <c r="H3" s="83"/>
      <c r="I3" s="28"/>
      <c r="J3" s="28"/>
      <c r="K3" s="28"/>
    </row>
    <row r="4" spans="1:37" ht="30" customHeight="1" thickBot="1" x14ac:dyDescent="0.3">
      <c r="B4" s="60"/>
      <c r="C4" s="77"/>
      <c r="D4" s="77"/>
      <c r="E4" s="77"/>
      <c r="F4" s="77"/>
      <c r="G4" s="77"/>
      <c r="H4" s="77"/>
      <c r="I4" s="77"/>
      <c r="J4" s="77"/>
      <c r="K4" s="77"/>
    </row>
    <row r="5" spans="1:37" ht="30" customHeight="1" thickBot="1" x14ac:dyDescent="0.4">
      <c r="A5" s="29">
        <v>1</v>
      </c>
      <c r="B5" s="37"/>
      <c r="C5" s="30" t="s">
        <v>31</v>
      </c>
      <c r="D5" s="31"/>
      <c r="E5" s="31"/>
      <c r="F5" s="31"/>
      <c r="G5" s="31"/>
      <c r="H5" s="31"/>
      <c r="I5" s="31"/>
      <c r="J5" s="32"/>
      <c r="K5" s="33"/>
      <c r="L5" s="34"/>
      <c r="M5" s="35">
        <v>1.0449999999999999</v>
      </c>
      <c r="N5" s="35">
        <v>1.083</v>
      </c>
      <c r="O5" s="35">
        <v>1.105</v>
      </c>
      <c r="P5" s="36">
        <v>1.1499999999999999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t="30" customHeight="1" x14ac:dyDescent="0.35">
      <c r="A6" s="37"/>
      <c r="B6" s="37"/>
      <c r="C6" s="38"/>
      <c r="D6" s="38"/>
      <c r="E6" s="38"/>
      <c r="F6" s="38"/>
      <c r="G6" s="38"/>
      <c r="H6" s="38"/>
      <c r="I6" s="38"/>
      <c r="J6" s="39"/>
      <c r="K6" s="40"/>
      <c r="L6" s="40"/>
      <c r="M6" s="35"/>
      <c r="N6" s="35"/>
      <c r="O6" s="35"/>
      <c r="P6" s="36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t="30" customHeight="1" x14ac:dyDescent="0.25">
      <c r="B7" s="41" t="s">
        <v>42</v>
      </c>
      <c r="C7" s="41" t="s">
        <v>8</v>
      </c>
      <c r="D7" s="42" t="s">
        <v>9</v>
      </c>
      <c r="E7" s="42" t="s">
        <v>12</v>
      </c>
      <c r="F7" s="42" t="s">
        <v>1</v>
      </c>
      <c r="G7" s="42" t="s">
        <v>3</v>
      </c>
      <c r="H7" s="42" t="s">
        <v>4</v>
      </c>
      <c r="I7" s="42" t="s">
        <v>5</v>
      </c>
      <c r="J7" s="42" t="s">
        <v>6</v>
      </c>
      <c r="K7" s="42" t="s">
        <v>13</v>
      </c>
      <c r="L7" s="42" t="s">
        <v>18</v>
      </c>
      <c r="M7" s="43">
        <v>0</v>
      </c>
      <c r="N7" s="43"/>
      <c r="O7" s="43"/>
      <c r="P7" s="4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t="30" customHeight="1" x14ac:dyDescent="0.25">
      <c r="B8" s="70" t="s">
        <v>27</v>
      </c>
      <c r="C8" s="45">
        <v>2011</v>
      </c>
      <c r="D8" s="24">
        <v>0</v>
      </c>
      <c r="E8" s="70">
        <v>18</v>
      </c>
      <c r="F8" s="46">
        <v>3.5000000000000003E-2</v>
      </c>
      <c r="G8" s="47">
        <v>28000</v>
      </c>
      <c r="H8" s="47">
        <f>IF(AND(B8="Evet",D8&lt;=0),J19,D8)</f>
        <v>0</v>
      </c>
      <c r="I8" s="46">
        <f>IF(D8&lt;=0,18%,F8)</f>
        <v>0.18</v>
      </c>
      <c r="J8" s="47">
        <f>H8*I8</f>
        <v>0</v>
      </c>
      <c r="K8" s="48">
        <f>IF(E8=0,J8,IF(E8=6,J8*1.045,IF(E8=9,J8*1.083,IF(E8=12,J8*1.105,IF(E8=18,J8*1.15)))))</f>
        <v>0</v>
      </c>
      <c r="L8" s="48">
        <f>IF(E8=0,K8,K8/E8)</f>
        <v>0</v>
      </c>
      <c r="M8" s="43">
        <v>6</v>
      </c>
      <c r="N8" s="35"/>
      <c r="O8" s="35"/>
      <c r="P8" s="35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t="30" customHeight="1" x14ac:dyDescent="0.25">
      <c r="B9" s="70" t="s">
        <v>27</v>
      </c>
      <c r="C9" s="45">
        <v>2012</v>
      </c>
      <c r="D9" s="24">
        <v>0</v>
      </c>
      <c r="E9" s="70">
        <v>18</v>
      </c>
      <c r="F9" s="46">
        <v>0.03</v>
      </c>
      <c r="G9" s="47">
        <v>29650</v>
      </c>
      <c r="H9" s="47">
        <f t="shared" ref="H9:H12" si="0">IF(AND(B9="Evet",D9&lt;=0),J20,D9)</f>
        <v>0</v>
      </c>
      <c r="I9" s="46">
        <f>IF(D9&lt;=0,18%,F9)</f>
        <v>0.18</v>
      </c>
      <c r="J9" s="47">
        <f>H9*I9</f>
        <v>0</v>
      </c>
      <c r="K9" s="48">
        <f>IF(E9=0,J9,IF(E9=6,J9*1.045,IF(E9=9,J9*1.083,IF(E9=12,J9*1.105,IF(E9=18,J9*1.15)))))</f>
        <v>0</v>
      </c>
      <c r="L9" s="48">
        <f>IF(E9=0,K9,K9/E9)</f>
        <v>0</v>
      </c>
      <c r="M9" s="43">
        <v>9</v>
      </c>
      <c r="N9" s="35"/>
      <c r="O9" s="35"/>
      <c r="P9" s="35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t="30" customHeight="1" x14ac:dyDescent="0.25">
      <c r="B10" s="70" t="s">
        <v>27</v>
      </c>
      <c r="C10" s="45">
        <v>2013</v>
      </c>
      <c r="D10" s="24">
        <v>0</v>
      </c>
      <c r="E10" s="70">
        <v>18</v>
      </c>
      <c r="F10" s="46">
        <v>2.5000000000000001E-2</v>
      </c>
      <c r="G10" s="47">
        <v>31490</v>
      </c>
      <c r="H10" s="47">
        <f t="shared" si="0"/>
        <v>0</v>
      </c>
      <c r="I10" s="46">
        <f>IF(D10&lt;=0,18%,F10)</f>
        <v>0.18</v>
      </c>
      <c r="J10" s="47">
        <f>H10*I10</f>
        <v>0</v>
      </c>
      <c r="K10" s="48">
        <f>IF(E10=0,J10,IF(E10=6,J10*1.045,IF(E10=9,J10*1.083,IF(E10=12,J10*1.105,IF(E10=18,J10*1.15)))))</f>
        <v>0</v>
      </c>
      <c r="L10" s="48">
        <f>IF(E10=0,K10,K10/E10)</f>
        <v>0</v>
      </c>
      <c r="M10" s="43">
        <v>12</v>
      </c>
      <c r="N10" s="35"/>
      <c r="O10" s="35"/>
      <c r="P10" s="35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t="30" customHeight="1" x14ac:dyDescent="0.25">
      <c r="B11" s="70" t="s">
        <v>27</v>
      </c>
      <c r="C11" s="45">
        <v>2014</v>
      </c>
      <c r="D11" s="24">
        <v>0</v>
      </c>
      <c r="E11" s="70">
        <v>18</v>
      </c>
      <c r="F11" s="46">
        <v>0.02</v>
      </c>
      <c r="G11" s="47">
        <v>33470</v>
      </c>
      <c r="H11" s="47">
        <f t="shared" si="0"/>
        <v>0</v>
      </c>
      <c r="I11" s="46">
        <f>IF(D11&lt;=0,18%,F11)</f>
        <v>0.18</v>
      </c>
      <c r="J11" s="47">
        <f>H11*I11</f>
        <v>0</v>
      </c>
      <c r="K11" s="48">
        <f>IF(E11=0,J11,IF(E11=6,J11*1.045,IF(E11=9,J11*1.083,IF(E11=12,J11*1.105,IF(E11=18,J11*1.15)))))</f>
        <v>0</v>
      </c>
      <c r="L11" s="48">
        <f>IF(E11=0,K11,K11/E11)</f>
        <v>0</v>
      </c>
      <c r="M11" s="43">
        <v>18</v>
      </c>
      <c r="N11" s="35"/>
      <c r="O11" s="35"/>
      <c r="P11" s="35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t="30" customHeight="1" x14ac:dyDescent="0.25">
      <c r="B12" s="70" t="s">
        <v>27</v>
      </c>
      <c r="C12" s="45">
        <v>2015</v>
      </c>
      <c r="D12" s="24">
        <v>0</v>
      </c>
      <c r="E12" s="70">
        <v>18</v>
      </c>
      <c r="F12" s="46">
        <v>1.4999999999999999E-2</v>
      </c>
      <c r="G12" s="47">
        <v>37940</v>
      </c>
      <c r="H12" s="47">
        <f t="shared" si="0"/>
        <v>0</v>
      </c>
      <c r="I12" s="46">
        <f>IF(D12&lt;=0,18%,F12)</f>
        <v>0.18</v>
      </c>
      <c r="J12" s="47">
        <f>H12*I12</f>
        <v>0</v>
      </c>
      <c r="K12" s="48">
        <f>IF(E12=0,J12,IF(E12=6,J12*1.045,IF(E12=9,J12*1.083,IF(E12=12,J12*1.105,IF(E12=18,J12*1.15)))))</f>
        <v>0</v>
      </c>
      <c r="L12" s="48">
        <f>IF(E12=0,K12,K12/E12)</f>
        <v>0</v>
      </c>
      <c r="M12" s="49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t="30" customHeight="1" x14ac:dyDescent="0.3">
      <c r="B13" s="76"/>
      <c r="C13" s="50" t="s">
        <v>7</v>
      </c>
      <c r="D13" s="51">
        <f>SUM(D8:D12)</f>
        <v>0</v>
      </c>
      <c r="E13" s="53">
        <f>AVERAGE(E8:E12)</f>
        <v>18</v>
      </c>
      <c r="F13" s="52"/>
      <c r="G13" s="52">
        <f>SUM(G8:G12)</f>
        <v>160550</v>
      </c>
      <c r="H13" s="52">
        <f>SUM(H8:H12)</f>
        <v>0</v>
      </c>
      <c r="I13" s="52"/>
      <c r="J13" s="52">
        <f>SUM(J8:J12)</f>
        <v>0</v>
      </c>
      <c r="K13" s="52">
        <f>SUM(K8:K12)</f>
        <v>0</v>
      </c>
      <c r="L13" s="52">
        <f>SUM(L8:L12)</f>
        <v>0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t="30" customHeight="1" x14ac:dyDescent="0.25">
      <c r="B14" s="75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t="30" customHeight="1" thickBot="1" x14ac:dyDescent="0.3">
      <c r="B15" s="75"/>
      <c r="D15" s="85" t="s">
        <v>41</v>
      </c>
      <c r="E15" s="85"/>
      <c r="F15" s="85"/>
      <c r="G15" s="85"/>
      <c r="H15" s="85"/>
      <c r="L15" s="5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t="30" customHeight="1" thickBot="1" x14ac:dyDescent="0.4">
      <c r="A16" s="29">
        <v>2</v>
      </c>
      <c r="B16" s="37"/>
      <c r="C16" s="30" t="s">
        <v>30</v>
      </c>
      <c r="D16" s="31"/>
      <c r="E16" s="31"/>
      <c r="F16" s="31"/>
      <c r="G16" s="31"/>
      <c r="H16" s="31"/>
      <c r="I16" s="31"/>
      <c r="J16" s="32"/>
      <c r="K16" s="40"/>
      <c r="L16" s="37"/>
      <c r="M16" s="40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t="30" customHeight="1" x14ac:dyDescent="0.35">
      <c r="A17" s="37"/>
      <c r="B17" s="37"/>
      <c r="C17" s="30"/>
      <c r="D17" s="31"/>
      <c r="E17" s="31"/>
      <c r="F17" s="31"/>
      <c r="G17" s="31"/>
      <c r="H17" s="31"/>
      <c r="I17" s="31"/>
      <c r="J17" s="32"/>
      <c r="K17" s="55"/>
      <c r="L17" s="56"/>
      <c r="M17" s="55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t="30" customHeight="1" x14ac:dyDescent="0.25">
      <c r="B18" s="41" t="s">
        <v>43</v>
      </c>
      <c r="C18" s="41" t="s">
        <v>8</v>
      </c>
      <c r="D18" s="42" t="s">
        <v>0</v>
      </c>
      <c r="E18" s="42" t="s">
        <v>12</v>
      </c>
      <c r="F18" s="42" t="s">
        <v>10</v>
      </c>
      <c r="G18" s="42" t="s">
        <v>1</v>
      </c>
      <c r="H18" s="42" t="s">
        <v>2</v>
      </c>
      <c r="I18" s="42" t="s">
        <v>3</v>
      </c>
      <c r="J18" s="42" t="s">
        <v>4</v>
      </c>
      <c r="K18" s="42" t="s">
        <v>5</v>
      </c>
      <c r="L18" s="42" t="s">
        <v>6</v>
      </c>
      <c r="M18" s="42" t="s">
        <v>13</v>
      </c>
      <c r="N18" s="42" t="s">
        <v>18</v>
      </c>
      <c r="O18" s="34"/>
      <c r="P18" s="34"/>
      <c r="Q18" s="57" t="s">
        <v>27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t="30" customHeight="1" x14ac:dyDescent="0.25">
      <c r="B19" s="78">
        <v>12</v>
      </c>
      <c r="C19" s="58">
        <v>2011</v>
      </c>
      <c r="D19" s="24">
        <v>0</v>
      </c>
      <c r="E19" s="70">
        <v>18</v>
      </c>
      <c r="F19" s="71" t="s">
        <v>27</v>
      </c>
      <c r="G19" s="59">
        <v>0.35</v>
      </c>
      <c r="H19" s="47">
        <f>D19*G19</f>
        <v>0</v>
      </c>
      <c r="I19" s="47">
        <f>28000/12*B19</f>
        <v>28000</v>
      </c>
      <c r="J19" s="47">
        <f>IF(H19=0,0,IF(H19&gt;=I19,H19,I19))</f>
        <v>0</v>
      </c>
      <c r="K19" s="59" t="str">
        <f>IF(F19="Evet","%15","%20")</f>
        <v>%15</v>
      </c>
      <c r="L19" s="47">
        <f>J19*K19</f>
        <v>0</v>
      </c>
      <c r="M19" s="48">
        <f>IF(E19=0,L19,IF(E19=6,L19*1.045,IF(E19=9,L19*1.083,IF(E19=12,L19*1.105,IF(E19=18,L19*1.15)))))</f>
        <v>0</v>
      </c>
      <c r="N19" s="48">
        <f>IF(E19=0,M19,M19/E19)</f>
        <v>0</v>
      </c>
      <c r="O19" s="34"/>
      <c r="P19" s="34"/>
      <c r="Q19" s="60" t="s">
        <v>11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t="30" customHeight="1" x14ac:dyDescent="0.25">
      <c r="B20" s="78">
        <v>12</v>
      </c>
      <c r="C20" s="58">
        <v>2012</v>
      </c>
      <c r="D20" s="24">
        <v>0</v>
      </c>
      <c r="E20" s="70">
        <v>18</v>
      </c>
      <c r="F20" s="71" t="s">
        <v>27</v>
      </c>
      <c r="G20" s="59">
        <v>0.3</v>
      </c>
      <c r="H20" s="47">
        <f>D20*G20</f>
        <v>0</v>
      </c>
      <c r="I20" s="47">
        <f>29650/12*B20</f>
        <v>29650</v>
      </c>
      <c r="J20" s="47">
        <f>IF(H20=0,0,IF(H20&gt;=I20,H20,I20))</f>
        <v>0</v>
      </c>
      <c r="K20" s="59" t="str">
        <f>IF(F20="Evet","%15","%20")</f>
        <v>%15</v>
      </c>
      <c r="L20" s="47">
        <f>J20*K20</f>
        <v>0</v>
      </c>
      <c r="M20" s="48">
        <f>IF(E20=0,L20,IF(E20=6,L20*1.045,IF(E20=9,L20*1.083,IF(E20=12,L20*1.105,IF(E20=18,L20*1.15)))))</f>
        <v>0</v>
      </c>
      <c r="N20" s="48">
        <f>IF(E20=0,M20,M20/E20)</f>
        <v>0</v>
      </c>
      <c r="O20" s="34"/>
      <c r="P20" s="34"/>
      <c r="Q20" s="60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 ht="30" customHeight="1" x14ac:dyDescent="0.25">
      <c r="B21" s="78">
        <v>12</v>
      </c>
      <c r="C21" s="58">
        <v>2013</v>
      </c>
      <c r="D21" s="24">
        <v>0</v>
      </c>
      <c r="E21" s="70">
        <v>18</v>
      </c>
      <c r="F21" s="71" t="s">
        <v>27</v>
      </c>
      <c r="G21" s="59">
        <v>0.25</v>
      </c>
      <c r="H21" s="47">
        <f>D21*G21</f>
        <v>0</v>
      </c>
      <c r="I21" s="47">
        <f>31490/12*B21</f>
        <v>31490</v>
      </c>
      <c r="J21" s="47">
        <f>IF(H21=0,0,IF(H21&gt;=I21,H21,I21))</f>
        <v>0</v>
      </c>
      <c r="K21" s="59" t="str">
        <f>IF(F21="Evet","%15","%20")</f>
        <v>%15</v>
      </c>
      <c r="L21" s="47">
        <f>J21*K21</f>
        <v>0</v>
      </c>
      <c r="M21" s="48">
        <f>IF(E21=0,L21,IF(E21=6,L21*1.045,IF(E21=9,L21*1.083,IF(E21=12,L21*1.105,IF(E21=18,L21*1.15)))))</f>
        <v>0</v>
      </c>
      <c r="N21" s="48">
        <f>IF(E21=0,M21,M21/E21)</f>
        <v>0</v>
      </c>
      <c r="O21" s="34"/>
      <c r="P21" s="34"/>
      <c r="Q21" s="60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37" ht="30" customHeight="1" x14ac:dyDescent="0.25">
      <c r="B22" s="78">
        <v>12</v>
      </c>
      <c r="C22" s="58">
        <v>2014</v>
      </c>
      <c r="D22" s="24">
        <v>0</v>
      </c>
      <c r="E22" s="70">
        <v>18</v>
      </c>
      <c r="F22" s="71" t="s">
        <v>27</v>
      </c>
      <c r="G22" s="59">
        <v>0.2</v>
      </c>
      <c r="H22" s="47">
        <f>D22*G22</f>
        <v>0</v>
      </c>
      <c r="I22" s="47">
        <f>33470/12*B22</f>
        <v>33470</v>
      </c>
      <c r="J22" s="47">
        <f>IF(H22=0,0,IF(H22&gt;=I22,H22,I22))</f>
        <v>0</v>
      </c>
      <c r="K22" s="59" t="str">
        <f>IF(F22="Evet","%15","%20")</f>
        <v>%15</v>
      </c>
      <c r="L22" s="47">
        <f>J22*K22</f>
        <v>0</v>
      </c>
      <c r="M22" s="48">
        <f>IF(E22=0,L22,IF(E22=6,L22*1.045,IF(E22=9,L22*1.083,IF(E22=12,L22*1.105,IF(E22=18,L22*1.15)))))</f>
        <v>0</v>
      </c>
      <c r="N22" s="48">
        <f>IF(E22=0,M22,M22/E22)</f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37" ht="30" customHeight="1" x14ac:dyDescent="0.25">
      <c r="B23" s="78">
        <v>12</v>
      </c>
      <c r="C23" s="58">
        <v>2015</v>
      </c>
      <c r="D23" s="24">
        <v>0</v>
      </c>
      <c r="E23" s="70">
        <v>18</v>
      </c>
      <c r="F23" s="71" t="s">
        <v>27</v>
      </c>
      <c r="G23" s="59">
        <v>0.15</v>
      </c>
      <c r="H23" s="47">
        <f>D23*G23</f>
        <v>0</v>
      </c>
      <c r="I23" s="47">
        <f>37940/12*B23</f>
        <v>37940</v>
      </c>
      <c r="J23" s="47">
        <f>IF(H23=0,0,IF(H23&gt;=I23,H23,I23))</f>
        <v>0</v>
      </c>
      <c r="K23" s="59" t="str">
        <f>IF(F23="Evet","%15","%20")</f>
        <v>%15</v>
      </c>
      <c r="L23" s="47">
        <f>J23*K23</f>
        <v>0</v>
      </c>
      <c r="M23" s="48">
        <f>IF(E23=0,L23,IF(E23=6,L23*1.045,IF(E23=9,L23*1.083,IF(E23=12,L23*1.105,IF(E23=18,L23*1.15)))))</f>
        <v>0</v>
      </c>
      <c r="N23" s="48">
        <f>IF(E23=0,M23,M23/E23)</f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1:37" ht="30" customHeight="1" x14ac:dyDescent="0.3">
      <c r="B24" s="75"/>
      <c r="C24" s="61" t="s">
        <v>7</v>
      </c>
      <c r="D24" s="52">
        <f>SUM(D19:D23)</f>
        <v>0</v>
      </c>
      <c r="E24" s="53">
        <f>AVERAGE(E19:E23)</f>
        <v>18</v>
      </c>
      <c r="F24" s="52"/>
      <c r="G24" s="52"/>
      <c r="H24" s="52">
        <f>SUM(H19:H23)</f>
        <v>0</v>
      </c>
      <c r="I24" s="52">
        <f>SUM(I19:I23)</f>
        <v>160550</v>
      </c>
      <c r="J24" s="52">
        <f>SUM(J19:J23)</f>
        <v>0</v>
      </c>
      <c r="K24" s="52"/>
      <c r="L24" s="52">
        <f>SUM(L19:L23)</f>
        <v>0</v>
      </c>
      <c r="M24" s="52">
        <f>SUM(M19:M23)</f>
        <v>0</v>
      </c>
      <c r="N24" s="52">
        <f>SUM(N19:N23)</f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 ht="30" customHeight="1" thickBot="1" x14ac:dyDescent="0.3">
      <c r="B25" s="75"/>
      <c r="J25" s="3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</row>
    <row r="26" spans="1:37" ht="30" customHeight="1" thickBot="1" x14ac:dyDescent="0.4">
      <c r="A26" s="29">
        <v>3</v>
      </c>
      <c r="B26" s="37"/>
      <c r="C26" s="62" t="s">
        <v>32</v>
      </c>
      <c r="D26" s="62"/>
      <c r="E26" s="62"/>
      <c r="F26" s="62"/>
      <c r="G26" s="62"/>
      <c r="H26" s="62"/>
      <c r="I26" s="62"/>
      <c r="J26" s="62"/>
      <c r="K26" s="62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1:37" ht="30" customHeight="1" x14ac:dyDescent="0.35">
      <c r="A27" s="37"/>
      <c r="B27" s="37"/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</row>
    <row r="28" spans="1:37" ht="30" customHeight="1" x14ac:dyDescent="0.25">
      <c r="B28" s="75"/>
      <c r="C28" s="41" t="s">
        <v>8</v>
      </c>
      <c r="D28" s="42" t="s">
        <v>14</v>
      </c>
      <c r="E28" s="42" t="s">
        <v>15</v>
      </c>
      <c r="F28" s="42" t="s">
        <v>16</v>
      </c>
      <c r="G28" s="42" t="s">
        <v>4</v>
      </c>
      <c r="H28" s="42" t="s">
        <v>5</v>
      </c>
      <c r="I28" s="42" t="s">
        <v>6</v>
      </c>
      <c r="J28" s="42" t="s">
        <v>17</v>
      </c>
      <c r="K28" s="62"/>
      <c r="L28" s="6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1:37" ht="30" customHeight="1" x14ac:dyDescent="0.25">
      <c r="B29" s="75"/>
      <c r="C29" s="64">
        <v>42369</v>
      </c>
      <c r="D29" s="25">
        <v>0</v>
      </c>
      <c r="E29" s="25">
        <v>0</v>
      </c>
      <c r="F29" s="25">
        <v>0</v>
      </c>
      <c r="G29" s="47">
        <f>IF(F29&gt;E29,D29,(E29-F29)+D29)</f>
        <v>0</v>
      </c>
      <c r="H29" s="59">
        <v>0.03</v>
      </c>
      <c r="I29" s="47">
        <f>G29*H29</f>
        <v>0</v>
      </c>
      <c r="J29" s="65">
        <v>42704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ht="30" customHeight="1" thickBot="1" x14ac:dyDescent="0.3">
      <c r="B30" s="75"/>
      <c r="J30" s="32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1:37" ht="30" customHeight="1" thickBot="1" x14ac:dyDescent="0.4">
      <c r="A31" s="29">
        <v>4</v>
      </c>
      <c r="B31" s="37"/>
      <c r="C31" s="62" t="s">
        <v>29</v>
      </c>
      <c r="D31" s="62"/>
      <c r="E31" s="62"/>
      <c r="F31" s="62"/>
      <c r="G31" s="62"/>
      <c r="H31" s="62"/>
      <c r="I31" s="62"/>
      <c r="J31" s="62"/>
      <c r="K31" s="62"/>
      <c r="L31" s="63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</row>
    <row r="32" spans="1:37" ht="30" customHeight="1" x14ac:dyDescent="0.35">
      <c r="A32" s="37"/>
      <c r="B32" s="37"/>
      <c r="C32" s="62"/>
      <c r="D32" s="62"/>
      <c r="E32" s="62"/>
      <c r="F32" s="62"/>
      <c r="G32" s="62"/>
      <c r="H32" s="62"/>
      <c r="I32" s="62"/>
      <c r="J32" s="62"/>
      <c r="K32" s="6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2:34" ht="30" customHeight="1" x14ac:dyDescent="0.25">
      <c r="B33" s="75"/>
      <c r="C33" s="42" t="s">
        <v>33</v>
      </c>
      <c r="D33" s="42" t="s">
        <v>36</v>
      </c>
      <c r="E33" s="42" t="s">
        <v>34</v>
      </c>
      <c r="F33" s="42" t="s">
        <v>35</v>
      </c>
      <c r="G33" s="42" t="s">
        <v>17</v>
      </c>
      <c r="H33" s="62"/>
      <c r="I33" s="63"/>
      <c r="J33" s="73">
        <v>0.01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2:34" ht="30" customHeight="1" x14ac:dyDescent="0.25">
      <c r="B34" s="75"/>
      <c r="C34" s="66" t="s">
        <v>37</v>
      </c>
      <c r="D34" s="26">
        <v>0</v>
      </c>
      <c r="E34" s="74">
        <v>0.01</v>
      </c>
      <c r="F34" s="67">
        <f>IF(E34=18%,D34*10%,D34*(E34/2))</f>
        <v>0</v>
      </c>
      <c r="G34" s="68">
        <v>42704</v>
      </c>
      <c r="J34" s="73">
        <v>0.08</v>
      </c>
    </row>
    <row r="35" spans="2:34" ht="30" customHeight="1" x14ac:dyDescent="0.25">
      <c r="B35" s="75"/>
      <c r="C35" s="66" t="s">
        <v>37</v>
      </c>
      <c r="D35" s="26">
        <v>0</v>
      </c>
      <c r="E35" s="74">
        <v>0.08</v>
      </c>
      <c r="F35" s="67">
        <f>IF(E35=18%,D35*10%,D35*(E35/2))</f>
        <v>0</v>
      </c>
      <c r="G35" s="68">
        <v>42704</v>
      </c>
      <c r="J35" s="73">
        <v>0.18</v>
      </c>
    </row>
    <row r="36" spans="2:34" ht="30" customHeight="1" x14ac:dyDescent="0.25">
      <c r="B36" s="75"/>
      <c r="C36" s="66" t="s">
        <v>37</v>
      </c>
      <c r="D36" s="26">
        <v>0</v>
      </c>
      <c r="E36" s="74">
        <v>0.18</v>
      </c>
      <c r="F36" s="67">
        <f>IF(E36=18%,D36*10%,D36*(E36/2))</f>
        <v>0</v>
      </c>
      <c r="G36" s="68">
        <v>42704</v>
      </c>
      <c r="J36" s="72"/>
    </row>
    <row r="37" spans="2:34" ht="30" customHeight="1" x14ac:dyDescent="0.25">
      <c r="B37" s="75"/>
      <c r="C37" s="61" t="s">
        <v>7</v>
      </c>
      <c r="D37" s="69">
        <f>SUM(D34:D36)</f>
        <v>0</v>
      </c>
      <c r="E37" s="52"/>
      <c r="F37" s="69">
        <f>SUM(F34:F36)</f>
        <v>0</v>
      </c>
    </row>
    <row r="38" spans="2:34" ht="30" customHeight="1" x14ac:dyDescent="0.25">
      <c r="B38" s="75"/>
    </row>
    <row r="39" spans="2:34" ht="30" customHeight="1" x14ac:dyDescent="0.25">
      <c r="B39" s="75"/>
      <c r="C39" s="84" t="s">
        <v>40</v>
      </c>
      <c r="D39" s="84"/>
      <c r="E39" s="84"/>
      <c r="F39" s="84"/>
      <c r="G39" s="84"/>
      <c r="H39" s="84"/>
      <c r="I39" s="84"/>
    </row>
    <row r="40" spans="2:34" x14ac:dyDescent="0.25">
      <c r="B40" s="75"/>
    </row>
    <row r="41" spans="2:34" x14ac:dyDescent="0.25">
      <c r="B41" s="75"/>
    </row>
    <row r="42" spans="2:34" x14ac:dyDescent="0.25">
      <c r="B42" s="75"/>
    </row>
    <row r="43" spans="2:34" x14ac:dyDescent="0.25">
      <c r="B43" s="75"/>
    </row>
    <row r="44" spans="2:34" x14ac:dyDescent="0.25">
      <c r="B44" s="75"/>
    </row>
    <row r="45" spans="2:34" x14ac:dyDescent="0.25">
      <c r="B45" s="75"/>
    </row>
    <row r="46" spans="2:34" x14ac:dyDescent="0.25">
      <c r="B46" s="75"/>
    </row>
  </sheetData>
  <sheetProtection algorithmName="SHA-512" hashValue="FiUS+nBnaU+wEfcl9rBNALRm/tgLNj4Bg+10unkLkqr+3P3JVt7rKZJWgmzj09jpoBo5VYcN7VKR/JVC1Cu3rg==" saltValue="EyX5CVKx7FJONZi3nmmuvA==" spinCount="100000" sheet="1" objects="1" scenarios="1"/>
  <mergeCells count="4">
    <mergeCell ref="C2:K2"/>
    <mergeCell ref="F3:H3"/>
    <mergeCell ref="C39:I39"/>
    <mergeCell ref="D15:H15"/>
  </mergeCells>
  <dataValidations count="5">
    <dataValidation type="list" allowBlank="1" showInputMessage="1" showErrorMessage="1" sqref="F19:F23">
      <formula1>$Q$18:$Q$19</formula1>
    </dataValidation>
    <dataValidation type="list" allowBlank="1" showInputMessage="1" showErrorMessage="1" sqref="E8:E12 E19:E23">
      <formula1>$M$7:$M$11</formula1>
    </dataValidation>
    <dataValidation type="list" allowBlank="1" showInputMessage="1" showErrorMessage="1" sqref="E34:E36">
      <formula1>$J$33:$J$35</formula1>
    </dataValidation>
    <dataValidation type="list" allowBlank="1" showInputMessage="1" showErrorMessage="1" sqref="B8:B12">
      <formula1>$B$2:$B$3</formula1>
    </dataValidation>
    <dataValidation type="whole" allowBlank="1" showInputMessage="1" showErrorMessage="1" errorTitle="AY SEÇİMİ" error="LÜTFEN 1-12 Arasında bir rakam giriniz " sqref="B19:B23">
      <formula1>1</formula1>
      <formula2>12</formula2>
    </dataValidation>
  </dataValidations>
  <printOptions horizontalCentered="1"/>
  <pageMargins left="0.15748031496062992" right="0.11811023622047245" top="1.35" bottom="0.51" header="0.17" footer="0.31496062992125984"/>
  <pageSetup paperSize="9" scale="38" orientation="landscape" r:id="rId1"/>
  <headerFooter>
    <oddHeader>&amp;L&amp;"Arial Black,Normal"SMMM Ekrem ÇETİNCEVİZ&amp;C&amp;"-,İtalik"ekremcetinceviz@turmob.org.tr</oddHeader>
    <oddFooter>&amp;L&amp;"Arial,İtalik"&amp;12Öncelikle kendim için yaptım.Umarım sizlere de faydalı olur.Eksiklikleri bildirmenizi rica ederim. ekremcetinceviz@hotmail.com&amp;CSayfa 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0"/>
  <sheetViews>
    <sheetView tabSelected="1" workbookViewId="0">
      <selection activeCell="B7" sqref="B7"/>
    </sheetView>
  </sheetViews>
  <sheetFormatPr defaultRowHeight="15" x14ac:dyDescent="0.25"/>
  <cols>
    <col min="2" max="2" width="63.375" customWidth="1"/>
    <col min="3" max="7" width="30.75" customWidth="1"/>
  </cols>
  <sheetData>
    <row r="4" spans="1:9" ht="49.5" customHeight="1" x14ac:dyDescent="0.25">
      <c r="B4" s="86" t="str">
        <f>KURUMLARARTIRIM!C2</f>
        <v>………………………………………………...ŞTİ. 6736 SAYILI KANUNDAN FAYDALANMA DURUMU</v>
      </c>
      <c r="C4" s="86"/>
      <c r="D4" s="86"/>
      <c r="E4" s="86"/>
      <c r="F4" s="86"/>
      <c r="G4" s="86"/>
    </row>
    <row r="5" spans="1:9" ht="22.5" customHeight="1" x14ac:dyDescent="0.25">
      <c r="B5" s="22"/>
      <c r="C5" s="22"/>
      <c r="D5" s="22"/>
      <c r="E5" s="22"/>
      <c r="F5" s="22"/>
      <c r="G5" s="22"/>
    </row>
    <row r="6" spans="1:9" ht="49.5" customHeight="1" x14ac:dyDescent="0.25">
      <c r="B6" s="86" t="s">
        <v>25</v>
      </c>
      <c r="C6" s="86"/>
      <c r="D6" s="86"/>
      <c r="E6" s="86"/>
      <c r="F6" s="22"/>
      <c r="G6" s="22"/>
    </row>
    <row r="7" spans="1:9" ht="49.5" customHeight="1" x14ac:dyDescent="0.25">
      <c r="B7" s="22"/>
      <c r="C7" s="22"/>
      <c r="D7" s="22"/>
      <c r="E7" s="22"/>
      <c r="F7" s="22"/>
      <c r="G7" s="22"/>
    </row>
    <row r="9" spans="1:9" ht="18.75" x14ac:dyDescent="0.3">
      <c r="C9" s="8" t="s">
        <v>21</v>
      </c>
      <c r="D9" s="8" t="s">
        <v>22</v>
      </c>
      <c r="E9" s="8" t="s">
        <v>38</v>
      </c>
      <c r="F9" s="8" t="s">
        <v>39</v>
      </c>
      <c r="G9" s="8" t="s">
        <v>19</v>
      </c>
    </row>
    <row r="10" spans="1:9" ht="18.75" x14ac:dyDescent="0.3">
      <c r="B10" s="16"/>
      <c r="C10" s="17"/>
      <c r="D10" s="17"/>
      <c r="E10" s="17"/>
      <c r="F10" s="17"/>
      <c r="G10" s="17"/>
      <c r="H10" s="16"/>
      <c r="I10" s="16"/>
    </row>
    <row r="11" spans="1:9" ht="18.75" x14ac:dyDescent="0.3">
      <c r="A11" s="4">
        <v>1</v>
      </c>
      <c r="B11" s="5" t="str">
        <f>KURUMLARARTIRIM!C5</f>
        <v>KDV Artırımı</v>
      </c>
      <c r="C11" s="15">
        <f>KURUMLARARTIRIM!J13</f>
        <v>0</v>
      </c>
      <c r="D11" s="6">
        <f>KURUMLARARTIRIM!K13</f>
        <v>0</v>
      </c>
      <c r="E11" s="6">
        <f>KURUMLARARTIRIM!L13</f>
        <v>0</v>
      </c>
      <c r="F11" s="6">
        <f>E11</f>
        <v>0</v>
      </c>
      <c r="G11" s="14">
        <f>KURUMLARARTIRIM!E13</f>
        <v>18</v>
      </c>
    </row>
    <row r="12" spans="1:9" ht="18.75" x14ac:dyDescent="0.3">
      <c r="A12" s="4">
        <v>2</v>
      </c>
      <c r="B12" s="5" t="str">
        <f>KURUMLARARTIRIM!C16</f>
        <v>Kurumlar Matrah Artırımı</v>
      </c>
      <c r="C12" s="15">
        <f>KURUMLARARTIRIM!L24</f>
        <v>0</v>
      </c>
      <c r="D12" s="7">
        <f>KURUMLARARTIRIM!M24</f>
        <v>0</v>
      </c>
      <c r="E12" s="6">
        <f>KURUMLARARTIRIM!N24</f>
        <v>0</v>
      </c>
      <c r="F12" s="6">
        <f>E12</f>
        <v>0</v>
      </c>
      <c r="G12" s="14">
        <f>KURUMLARARTIRIM!E24</f>
        <v>18</v>
      </c>
    </row>
    <row r="13" spans="1:9" ht="18.75" x14ac:dyDescent="0.3">
      <c r="A13" s="4">
        <v>3</v>
      </c>
      <c r="B13" s="23" t="str">
        <f>KURUMLARARTIRIM!C26</f>
        <v>Kasa Mevcudu ve Ortaklardan Alacaklar Hesabı Düzeltme</v>
      </c>
      <c r="C13" s="15">
        <f>KURUMLARARTIRIM!I29</f>
        <v>0</v>
      </c>
      <c r="D13" s="7">
        <f>KURUMLARARTIRIM!I29</f>
        <v>0</v>
      </c>
      <c r="E13" s="6">
        <f>KURUMLARARTIRIM!I29</f>
        <v>0</v>
      </c>
      <c r="F13" s="6">
        <v>0</v>
      </c>
      <c r="G13" s="14">
        <v>1</v>
      </c>
    </row>
    <row r="14" spans="1:9" ht="18.75" x14ac:dyDescent="0.3">
      <c r="A14" s="4">
        <v>4</v>
      </c>
      <c r="B14" s="5" t="str">
        <f>KURUMLARARTIRIM!C31</f>
        <v>Emtia Ve Sabit Kıymet Düzeltmesi</v>
      </c>
      <c r="C14" s="15">
        <f>KURUMLARARTIRIM!F37</f>
        <v>0</v>
      </c>
      <c r="D14" s="7">
        <f>KURUMLARARTIRIM!F37</f>
        <v>0</v>
      </c>
      <c r="E14" s="6">
        <f>KURUMLARARTIRIM!F37</f>
        <v>0</v>
      </c>
      <c r="F14" s="6">
        <v>0</v>
      </c>
      <c r="G14" s="14">
        <v>1</v>
      </c>
    </row>
    <row r="15" spans="1:9" ht="18.75" x14ac:dyDescent="0.3">
      <c r="A15" s="9"/>
      <c r="B15" s="9"/>
      <c r="C15" s="9"/>
      <c r="D15" s="10"/>
      <c r="E15" s="2"/>
      <c r="F15" s="2"/>
      <c r="G15" s="13"/>
    </row>
    <row r="16" spans="1:9" ht="19.5" thickBot="1" x14ac:dyDescent="0.35">
      <c r="A16" s="9"/>
      <c r="B16" s="9"/>
      <c r="C16" s="11">
        <f>SUM(C11:C14)</f>
        <v>0</v>
      </c>
      <c r="D16" s="11">
        <f>SUM(D11:D14)</f>
        <v>0</v>
      </c>
      <c r="E16" s="11">
        <f>SUM(E11:E14)</f>
        <v>0</v>
      </c>
      <c r="F16" s="11">
        <f>SUM(F11:F14)</f>
        <v>0</v>
      </c>
      <c r="G16" s="13"/>
    </row>
    <row r="17" spans="1:7" ht="19.5" thickTop="1" x14ac:dyDescent="0.3">
      <c r="A17" s="1"/>
      <c r="B17" s="1"/>
      <c r="C17" s="1"/>
      <c r="D17" s="1"/>
      <c r="E17" s="1"/>
      <c r="F17" s="1"/>
      <c r="G17" s="13"/>
    </row>
    <row r="18" spans="1:7" ht="18.75" x14ac:dyDescent="0.3">
      <c r="C18" s="21" t="s">
        <v>24</v>
      </c>
      <c r="D18" s="20" t="e">
        <f>(D16/C16)-1</f>
        <v>#DIV/0!</v>
      </c>
      <c r="G18" s="12"/>
    </row>
    <row r="20" spans="1:7" ht="15.75" x14ac:dyDescent="0.25">
      <c r="C20" s="18" t="s">
        <v>23</v>
      </c>
      <c r="D20" s="19">
        <f>D16-C16</f>
        <v>0</v>
      </c>
    </row>
    <row r="21" spans="1:7" x14ac:dyDescent="0.25">
      <c r="D21" s="3" t="s">
        <v>20</v>
      </c>
    </row>
    <row r="23" spans="1:7" x14ac:dyDescent="0.25">
      <c r="A23" s="79" t="s">
        <v>44</v>
      </c>
      <c r="B23" s="79" t="s">
        <v>45</v>
      </c>
      <c r="C23" s="79" t="s">
        <v>46</v>
      </c>
      <c r="D23" s="79" t="s">
        <v>47</v>
      </c>
      <c r="E23" s="79" t="s">
        <v>48</v>
      </c>
      <c r="F23" s="79" t="s">
        <v>49</v>
      </c>
    </row>
    <row r="24" spans="1:7" ht="18.75" x14ac:dyDescent="0.3">
      <c r="A24" s="80">
        <v>2011</v>
      </c>
      <c r="B24" s="15">
        <f>KURUMLARARTIRIM!K8</f>
        <v>0</v>
      </c>
      <c r="C24" s="15">
        <f>KURUMLARARTIRIM!M19</f>
        <v>0</v>
      </c>
      <c r="D24" s="15" t="s">
        <v>20</v>
      </c>
      <c r="E24" s="15"/>
      <c r="F24" s="15">
        <f>SUM(B24:E24)</f>
        <v>0</v>
      </c>
    </row>
    <row r="25" spans="1:7" ht="18.75" x14ac:dyDescent="0.3">
      <c r="A25" s="80">
        <v>2012</v>
      </c>
      <c r="B25" s="15">
        <f>KURUMLARARTIRIM!K9</f>
        <v>0</v>
      </c>
      <c r="C25" s="15">
        <f>KURUMLARARTIRIM!M20</f>
        <v>0</v>
      </c>
      <c r="D25" s="15"/>
      <c r="E25" s="15"/>
      <c r="F25" s="15">
        <f t="shared" ref="F25:F28" si="0">SUM(B25:E25)</f>
        <v>0</v>
      </c>
    </row>
    <row r="26" spans="1:7" ht="18.75" x14ac:dyDescent="0.3">
      <c r="A26" s="80">
        <v>2013</v>
      </c>
      <c r="B26" s="15">
        <f>KURUMLARARTIRIM!K10</f>
        <v>0</v>
      </c>
      <c r="C26" s="15">
        <f>KURUMLARARTIRIM!M21</f>
        <v>0</v>
      </c>
      <c r="D26" s="15"/>
      <c r="E26" s="15"/>
      <c r="F26" s="15">
        <f t="shared" si="0"/>
        <v>0</v>
      </c>
    </row>
    <row r="27" spans="1:7" ht="18.75" x14ac:dyDescent="0.3">
      <c r="A27" s="80">
        <v>2014</v>
      </c>
      <c r="B27" s="15">
        <f>KURUMLARARTIRIM!K11</f>
        <v>0</v>
      </c>
      <c r="C27" s="15">
        <f>KURUMLARARTIRIM!M22</f>
        <v>0</v>
      </c>
      <c r="D27" s="15"/>
      <c r="E27" s="15"/>
      <c r="F27" s="15">
        <f t="shared" si="0"/>
        <v>0</v>
      </c>
    </row>
    <row r="28" spans="1:7" ht="18.75" x14ac:dyDescent="0.3">
      <c r="A28" s="80">
        <v>2015</v>
      </c>
      <c r="B28" s="15">
        <f>KURUMLARARTIRIM!K12</f>
        <v>0</v>
      </c>
      <c r="C28" s="15">
        <f>KURUMLARARTIRIM!M23</f>
        <v>0</v>
      </c>
      <c r="D28" s="15">
        <f>KURUMLARARTIRIM!I29</f>
        <v>0</v>
      </c>
      <c r="E28" s="15">
        <f>KURUMLARARTIRIM!F37</f>
        <v>0</v>
      </c>
      <c r="F28" s="15">
        <f t="shared" si="0"/>
        <v>0</v>
      </c>
    </row>
    <row r="29" spans="1:7" ht="19.5" thickBot="1" x14ac:dyDescent="0.3">
      <c r="B29" s="81">
        <f>SUM(B24:B28)</f>
        <v>0</v>
      </c>
      <c r="C29" s="81">
        <f>SUM(C24:C28)</f>
        <v>0</v>
      </c>
      <c r="D29" s="81">
        <f>SUM(D24:D28)</f>
        <v>0</v>
      </c>
      <c r="E29" s="81">
        <f>SUM(E24:E28)</f>
        <v>0</v>
      </c>
      <c r="F29" s="81">
        <f>SUM(F24:F28)</f>
        <v>0</v>
      </c>
    </row>
    <row r="30" spans="1:7" ht="15.75" thickTop="1" x14ac:dyDescent="0.25"/>
  </sheetData>
  <sheetProtection algorithmName="SHA-512" hashValue="f2nloXPbI477NT0BHX+oe5DrfEJ+3wgyN2+mm6CbL/n7MXZPZt+6Rc3/pIn8bHYAemB2fPvIYmwIjo0Fx0hfMA==" saltValue="1NyIlnQVOVy2+s8u/0oMKw==" spinCount="100000" sheet="1" objects="1" scenarios="1"/>
  <mergeCells count="2">
    <mergeCell ref="B4:G4"/>
    <mergeCell ref="B6:E6"/>
  </mergeCells>
  <pageMargins left="0.31496062992125984" right="0.15748031496062992" top="0.63" bottom="0.74803149606299213" header="0.31496062992125984" footer="0.31496062992125984"/>
  <pageSetup paperSize="9" scale="63" orientation="landscape" r:id="rId1"/>
  <headerFooter>
    <oddHeader>&amp;LSMMM Ekrem ÇETİNCEVİZ&amp;Cekremcetinceviz@hotmail.com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KURUMLARARTIRIM</vt:lpstr>
      <vt:lpstr>RAPOR</vt:lpstr>
      <vt:lpstr>KURUMLARARTIRIM!Yazdırma_Alanı</vt:lpstr>
      <vt:lpstr>RAPOR!Yazdırma_Alanı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EKREM</dc:creator>
  <cp:lastModifiedBy>EKREM</cp:lastModifiedBy>
  <cp:lastPrinted>2016-10-19T13:29:28Z</cp:lastPrinted>
  <dcterms:created xsi:type="dcterms:W3CDTF">2016-08-25T10:58:42Z</dcterms:created>
  <dcterms:modified xsi:type="dcterms:W3CDTF">2016-10-19T13:29:37Z</dcterms:modified>
</cp:coreProperties>
</file>